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/desk/"/>
    </mc:Choice>
  </mc:AlternateContent>
  <xr:revisionPtr revIDLastSave="0" documentId="13_ncr:1_{3385D0C0-2B58-E847-9A35-5236E7F1B719}" xr6:coauthVersionLast="43" xr6:coauthVersionMax="43" xr10:uidLastSave="{00000000-0000-0000-0000-000000000000}"/>
  <bookViews>
    <workbookView xWindow="1740" yWindow="-22020" windowWidth="33600" windowHeight="19620" activeTab="1" xr2:uid="{00000000-000D-0000-FFFF-FFFF00000000}"/>
  </bookViews>
  <sheets>
    <sheet name="Cover Page" sheetId="1" r:id="rId1"/>
    <sheet name="Calculations" sheetId="4" r:id="rId2"/>
    <sheet name="Calculations - Rounded" sheetId="5" r:id="rId3"/>
    <sheet name="80-patient CSV Input" sheetId="6" r:id="rId4"/>
  </sheets>
  <definedNames>
    <definedName name="_xlnm._FilterDatabase" localSheetId="1" hidden="1">Calculations!$A$2:$V$2</definedName>
    <definedName name="_xlnm._FilterDatabase" localSheetId="2" hidden="1">'Calculations - Rounded'!$A$2:$V$2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4" l="1"/>
  <c r="I4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49" i="4"/>
  <c r="P4" i="4"/>
  <c r="AA4" i="4"/>
  <c r="Q13" i="5"/>
  <c r="R13" i="5"/>
  <c r="X13" i="5"/>
  <c r="S13" i="5"/>
  <c r="T13" i="5"/>
  <c r="U13" i="5"/>
  <c r="V13" i="5"/>
  <c r="W13" i="5"/>
  <c r="Y13" i="5"/>
  <c r="Z13" i="5"/>
  <c r="G13" i="5"/>
  <c r="H13" i="5"/>
  <c r="N13" i="5"/>
  <c r="I13" i="5"/>
  <c r="J13" i="5"/>
  <c r="K13" i="5"/>
  <c r="L13" i="5"/>
  <c r="M13" i="5"/>
  <c r="O13" i="5"/>
  <c r="P13" i="5"/>
  <c r="AA13" i="5"/>
  <c r="AC13" i="5"/>
  <c r="Q12" i="5"/>
  <c r="R12" i="5"/>
  <c r="X12" i="5"/>
  <c r="S12" i="5"/>
  <c r="T12" i="5"/>
  <c r="V12" i="5"/>
  <c r="Y12" i="5"/>
  <c r="Z12" i="5"/>
  <c r="U12" i="5"/>
  <c r="W12" i="5"/>
  <c r="G12" i="5"/>
  <c r="H12" i="5"/>
  <c r="N12" i="5"/>
  <c r="I12" i="5"/>
  <c r="J12" i="5"/>
  <c r="K12" i="5"/>
  <c r="L12" i="5"/>
  <c r="O12" i="5"/>
  <c r="P12" i="5"/>
  <c r="M12" i="5"/>
  <c r="Q11" i="5"/>
  <c r="R11" i="5"/>
  <c r="X11" i="5"/>
  <c r="S11" i="5"/>
  <c r="T11" i="5"/>
  <c r="U11" i="5"/>
  <c r="V11" i="5"/>
  <c r="W11" i="5"/>
  <c r="Y11" i="5"/>
  <c r="Z11" i="5"/>
  <c r="G11" i="5"/>
  <c r="H11" i="5"/>
  <c r="N11" i="5"/>
  <c r="I11" i="5"/>
  <c r="J11" i="5"/>
  <c r="K11" i="5"/>
  <c r="L11" i="5"/>
  <c r="M11" i="5"/>
  <c r="O11" i="5"/>
  <c r="P11" i="5"/>
  <c r="AA11" i="5"/>
  <c r="AC11" i="5"/>
  <c r="AC5" i="5"/>
  <c r="AC6" i="5"/>
  <c r="AC7" i="5"/>
  <c r="AC8" i="5"/>
  <c r="AC9" i="5"/>
  <c r="AC10" i="5"/>
  <c r="Q14" i="5"/>
  <c r="R14" i="5"/>
  <c r="X14" i="5"/>
  <c r="S14" i="5"/>
  <c r="T14" i="5"/>
  <c r="U14" i="5"/>
  <c r="V14" i="5"/>
  <c r="Y14" i="5"/>
  <c r="Z14" i="5"/>
  <c r="AA14" i="5"/>
  <c r="AC14" i="5"/>
  <c r="W14" i="5"/>
  <c r="G14" i="5"/>
  <c r="H14" i="5"/>
  <c r="N14" i="5"/>
  <c r="I14" i="5"/>
  <c r="J14" i="5"/>
  <c r="L14" i="5"/>
  <c r="O14" i="5"/>
  <c r="P14" i="5"/>
  <c r="K14" i="5"/>
  <c r="M14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" i="5"/>
  <c r="M5" i="5"/>
  <c r="N5" i="5"/>
  <c r="O5" i="5"/>
  <c r="M6" i="5"/>
  <c r="N6" i="5"/>
  <c r="O6" i="5"/>
  <c r="M7" i="5"/>
  <c r="N7" i="5"/>
  <c r="O7" i="5"/>
  <c r="M8" i="5"/>
  <c r="N8" i="5"/>
  <c r="O8" i="5"/>
  <c r="M9" i="5"/>
  <c r="N9" i="5"/>
  <c r="O9" i="5"/>
  <c r="M10" i="5"/>
  <c r="N10" i="5"/>
  <c r="O10" i="5"/>
  <c r="M15" i="5"/>
  <c r="N15" i="5"/>
  <c r="M16" i="5"/>
  <c r="N16" i="5"/>
  <c r="M17" i="5"/>
  <c r="N17" i="5"/>
  <c r="O17" i="5"/>
  <c r="M18" i="5"/>
  <c r="N18" i="5"/>
  <c r="O18" i="5"/>
  <c r="M19" i="5"/>
  <c r="N19" i="5"/>
  <c r="O19" i="5"/>
  <c r="M20" i="5"/>
  <c r="N20" i="5"/>
  <c r="O20" i="5"/>
  <c r="M21" i="5"/>
  <c r="N21" i="5"/>
  <c r="O21" i="5"/>
  <c r="M22" i="5"/>
  <c r="N22" i="5"/>
  <c r="O22" i="5"/>
  <c r="M23" i="5"/>
  <c r="N23" i="5"/>
  <c r="O23" i="5"/>
  <c r="M24" i="5"/>
  <c r="N24" i="5"/>
  <c r="O24" i="5"/>
  <c r="M25" i="5"/>
  <c r="N25" i="5"/>
  <c r="O25" i="5"/>
  <c r="M26" i="5"/>
  <c r="N26" i="5"/>
  <c r="O26" i="5"/>
  <c r="M27" i="5"/>
  <c r="N27" i="5"/>
  <c r="O27" i="5"/>
  <c r="M28" i="5"/>
  <c r="N28" i="5"/>
  <c r="O28" i="5"/>
  <c r="M29" i="5"/>
  <c r="N29" i="5"/>
  <c r="M30" i="5"/>
  <c r="N30" i="5"/>
  <c r="O30" i="5"/>
  <c r="M31" i="5"/>
  <c r="N31" i="5"/>
  <c r="O31" i="5"/>
  <c r="M32" i="5"/>
  <c r="N32" i="5"/>
  <c r="O32" i="5"/>
  <c r="M33" i="5"/>
  <c r="N33" i="5"/>
  <c r="O33" i="5"/>
  <c r="M34" i="5"/>
  <c r="N34" i="5"/>
  <c r="O34" i="5"/>
  <c r="M35" i="5"/>
  <c r="N35" i="5"/>
  <c r="O35" i="5"/>
  <c r="M36" i="5"/>
  <c r="N36" i="5"/>
  <c r="O36" i="5"/>
  <c r="M37" i="5"/>
  <c r="N37" i="5"/>
  <c r="O37" i="5"/>
  <c r="M38" i="5"/>
  <c r="N38" i="5"/>
  <c r="O38" i="5"/>
  <c r="M39" i="5"/>
  <c r="N39" i="5"/>
  <c r="O39" i="5"/>
  <c r="M40" i="5"/>
  <c r="N40" i="5"/>
  <c r="O40" i="5"/>
  <c r="M41" i="5"/>
  <c r="N41" i="5"/>
  <c r="O41" i="5"/>
  <c r="M42" i="5"/>
  <c r="N42" i="5"/>
  <c r="O42" i="5"/>
  <c r="M43" i="5"/>
  <c r="N43" i="5"/>
  <c r="O43" i="5"/>
  <c r="M44" i="5"/>
  <c r="N44" i="5"/>
  <c r="O44" i="5"/>
  <c r="M45" i="5"/>
  <c r="N45" i="5"/>
  <c r="O45" i="5"/>
  <c r="M46" i="5"/>
  <c r="N46" i="5"/>
  <c r="O46" i="5"/>
  <c r="O4" i="5"/>
  <c r="N4" i="5"/>
  <c r="M4" i="5"/>
  <c r="P5" i="5"/>
  <c r="AA5" i="5"/>
  <c r="P6" i="5"/>
  <c r="AA6" i="5"/>
  <c r="P7" i="5"/>
  <c r="AA7" i="5"/>
  <c r="P8" i="5"/>
  <c r="AA8" i="5"/>
  <c r="P9" i="5"/>
  <c r="AA9" i="5"/>
  <c r="P10" i="5"/>
  <c r="AA10" i="5"/>
  <c r="P17" i="5"/>
  <c r="AA17" i="5"/>
  <c r="P18" i="5"/>
  <c r="AA18" i="5"/>
  <c r="P19" i="5"/>
  <c r="AA19" i="5"/>
  <c r="P20" i="5"/>
  <c r="AA20" i="5"/>
  <c r="P21" i="5"/>
  <c r="AA21" i="5"/>
  <c r="P22" i="5"/>
  <c r="AA22" i="5"/>
  <c r="P23" i="5"/>
  <c r="AA23" i="5"/>
  <c r="P24" i="5"/>
  <c r="AA24" i="5"/>
  <c r="P25" i="5"/>
  <c r="AA25" i="5"/>
  <c r="P26" i="5"/>
  <c r="AA26" i="5"/>
  <c r="P27" i="5"/>
  <c r="AA27" i="5"/>
  <c r="P28" i="5"/>
  <c r="AA28" i="5"/>
  <c r="P30" i="5"/>
  <c r="AA30" i="5"/>
  <c r="P31" i="5"/>
  <c r="AA31" i="5"/>
  <c r="P32" i="5"/>
  <c r="AA32" i="5"/>
  <c r="P33" i="5"/>
  <c r="AA33" i="5"/>
  <c r="P34" i="5"/>
  <c r="AA34" i="5"/>
  <c r="P35" i="5"/>
  <c r="AA35" i="5"/>
  <c r="P36" i="5"/>
  <c r="AA36" i="5"/>
  <c r="P37" i="5"/>
  <c r="AA37" i="5"/>
  <c r="P38" i="5"/>
  <c r="AA38" i="5"/>
  <c r="P39" i="5"/>
  <c r="AA39" i="5"/>
  <c r="P40" i="5"/>
  <c r="AA40" i="5"/>
  <c r="P41" i="5"/>
  <c r="AA41" i="5"/>
  <c r="P42" i="5"/>
  <c r="AA42" i="5"/>
  <c r="P43" i="5"/>
  <c r="AA43" i="5"/>
  <c r="P44" i="5"/>
  <c r="AA44" i="5"/>
  <c r="P45" i="5"/>
  <c r="AA45" i="5"/>
  <c r="P46" i="5"/>
  <c r="AA46" i="5"/>
  <c r="P4" i="5"/>
  <c r="AA4" i="5"/>
  <c r="W5" i="5"/>
  <c r="X5" i="5"/>
  <c r="Y5" i="5"/>
  <c r="W6" i="5"/>
  <c r="X6" i="5"/>
  <c r="Y6" i="5"/>
  <c r="W7" i="5"/>
  <c r="X7" i="5"/>
  <c r="Y7" i="5"/>
  <c r="W8" i="5"/>
  <c r="X8" i="5"/>
  <c r="Y8" i="5"/>
  <c r="W9" i="5"/>
  <c r="X9" i="5"/>
  <c r="Y9" i="5"/>
  <c r="W10" i="5"/>
  <c r="X10" i="5"/>
  <c r="Y10" i="5"/>
  <c r="W15" i="5"/>
  <c r="X15" i="5"/>
  <c r="W16" i="5"/>
  <c r="X16" i="5"/>
  <c r="W17" i="5"/>
  <c r="X17" i="5"/>
  <c r="Y17" i="5"/>
  <c r="W18" i="5"/>
  <c r="X18" i="5"/>
  <c r="Y18" i="5"/>
  <c r="W19" i="5"/>
  <c r="X19" i="5"/>
  <c r="Y19" i="5"/>
  <c r="W20" i="5"/>
  <c r="X20" i="5"/>
  <c r="Y20" i="5"/>
  <c r="W21" i="5"/>
  <c r="X21" i="5"/>
  <c r="Y21" i="5"/>
  <c r="W22" i="5"/>
  <c r="X22" i="5"/>
  <c r="Y22" i="5"/>
  <c r="W23" i="5"/>
  <c r="X23" i="5"/>
  <c r="Y23" i="5"/>
  <c r="W24" i="5"/>
  <c r="X24" i="5"/>
  <c r="Y24" i="5"/>
  <c r="W25" i="5"/>
  <c r="X25" i="5"/>
  <c r="Y25" i="5"/>
  <c r="W26" i="5"/>
  <c r="X26" i="5"/>
  <c r="Y26" i="5"/>
  <c r="W27" i="5"/>
  <c r="X27" i="5"/>
  <c r="Y27" i="5"/>
  <c r="W28" i="5"/>
  <c r="X28" i="5"/>
  <c r="Y28" i="5"/>
  <c r="W29" i="5"/>
  <c r="X29" i="5"/>
  <c r="W30" i="5"/>
  <c r="X30" i="5"/>
  <c r="Y30" i="5"/>
  <c r="W31" i="5"/>
  <c r="X31" i="5"/>
  <c r="Y31" i="5"/>
  <c r="W32" i="5"/>
  <c r="X32" i="5"/>
  <c r="Y32" i="5"/>
  <c r="W33" i="5"/>
  <c r="X33" i="5"/>
  <c r="Y33" i="5"/>
  <c r="W34" i="5"/>
  <c r="X34" i="5"/>
  <c r="Y34" i="5"/>
  <c r="W35" i="5"/>
  <c r="X35" i="5"/>
  <c r="Y35" i="5"/>
  <c r="W36" i="5"/>
  <c r="X36" i="5"/>
  <c r="Y36" i="5"/>
  <c r="W37" i="5"/>
  <c r="X37" i="5"/>
  <c r="Y37" i="5"/>
  <c r="W38" i="5"/>
  <c r="X38" i="5"/>
  <c r="Y38" i="5"/>
  <c r="W39" i="5"/>
  <c r="X39" i="5"/>
  <c r="Y39" i="5"/>
  <c r="W40" i="5"/>
  <c r="X40" i="5"/>
  <c r="Y40" i="5"/>
  <c r="W41" i="5"/>
  <c r="X41" i="5"/>
  <c r="Y41" i="5"/>
  <c r="W42" i="5"/>
  <c r="X42" i="5"/>
  <c r="Y42" i="5"/>
  <c r="W43" i="5"/>
  <c r="X43" i="5"/>
  <c r="Y43" i="5"/>
  <c r="W44" i="5"/>
  <c r="X44" i="5"/>
  <c r="Y44" i="5"/>
  <c r="W45" i="5"/>
  <c r="X45" i="5"/>
  <c r="Y45" i="5"/>
  <c r="W46" i="5"/>
  <c r="X46" i="5"/>
  <c r="Y46" i="5"/>
  <c r="Y4" i="5"/>
  <c r="X4" i="5"/>
  <c r="Z5" i="5"/>
  <c r="Z6" i="5"/>
  <c r="Z7" i="5"/>
  <c r="Z8" i="5"/>
  <c r="Z9" i="5"/>
  <c r="Z10" i="5"/>
  <c r="Z17" i="5"/>
  <c r="Z18" i="5"/>
  <c r="Z19" i="5"/>
  <c r="Z20" i="5"/>
  <c r="Z21" i="5"/>
  <c r="Z22" i="5"/>
  <c r="Z23" i="5"/>
  <c r="Z24" i="5"/>
  <c r="Z25" i="5"/>
  <c r="Z26" i="5"/>
  <c r="Z27" i="5"/>
  <c r="Z28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" i="5"/>
  <c r="W4" i="5"/>
  <c r="Q91" i="5"/>
  <c r="R91" i="5"/>
  <c r="X91" i="5"/>
  <c r="S91" i="5"/>
  <c r="T91" i="5"/>
  <c r="U91" i="5"/>
  <c r="V91" i="5"/>
  <c r="W91" i="5"/>
  <c r="Y91" i="5"/>
  <c r="Z91" i="5"/>
  <c r="G91" i="5"/>
  <c r="H91" i="5"/>
  <c r="N91" i="5"/>
  <c r="I91" i="5"/>
  <c r="J91" i="5"/>
  <c r="K91" i="5"/>
  <c r="L91" i="5"/>
  <c r="M91" i="5"/>
  <c r="O91" i="5"/>
  <c r="P91" i="5"/>
  <c r="AA91" i="5"/>
  <c r="AC91" i="5"/>
  <c r="Q90" i="5"/>
  <c r="R90" i="5"/>
  <c r="X90" i="5"/>
  <c r="S90" i="5"/>
  <c r="T90" i="5"/>
  <c r="U90" i="5"/>
  <c r="V90" i="5"/>
  <c r="W90" i="5"/>
  <c r="Y90" i="5"/>
  <c r="Z90" i="5"/>
  <c r="G90" i="5"/>
  <c r="H90" i="5"/>
  <c r="N90" i="5"/>
  <c r="I90" i="5"/>
  <c r="J90" i="5"/>
  <c r="K90" i="5"/>
  <c r="L90" i="5"/>
  <c r="M90" i="5"/>
  <c r="O90" i="5"/>
  <c r="P90" i="5"/>
  <c r="AA90" i="5"/>
  <c r="AC90" i="5"/>
  <c r="Q89" i="5"/>
  <c r="R89" i="5"/>
  <c r="X89" i="5"/>
  <c r="S89" i="5"/>
  <c r="T89" i="5"/>
  <c r="U89" i="5"/>
  <c r="V89" i="5"/>
  <c r="W89" i="5"/>
  <c r="Y89" i="5"/>
  <c r="Z89" i="5"/>
  <c r="G89" i="5"/>
  <c r="H89" i="5"/>
  <c r="N89" i="5"/>
  <c r="I89" i="5"/>
  <c r="J89" i="5"/>
  <c r="K89" i="5"/>
  <c r="L89" i="5"/>
  <c r="M89" i="5"/>
  <c r="O89" i="5"/>
  <c r="P89" i="5"/>
  <c r="AA89" i="5"/>
  <c r="AC89" i="5"/>
  <c r="Q88" i="5"/>
  <c r="R88" i="5"/>
  <c r="X88" i="5"/>
  <c r="S88" i="5"/>
  <c r="T88" i="5"/>
  <c r="U88" i="5"/>
  <c r="V88" i="5"/>
  <c r="W88" i="5"/>
  <c r="Y88" i="5"/>
  <c r="Z88" i="5"/>
  <c r="G88" i="5"/>
  <c r="H88" i="5"/>
  <c r="N88" i="5"/>
  <c r="I88" i="5"/>
  <c r="J88" i="5"/>
  <c r="K88" i="5"/>
  <c r="L88" i="5"/>
  <c r="M88" i="5"/>
  <c r="O88" i="5"/>
  <c r="P88" i="5"/>
  <c r="AA88" i="5"/>
  <c r="AC88" i="5"/>
  <c r="Q87" i="5"/>
  <c r="R87" i="5"/>
  <c r="X87" i="5"/>
  <c r="S87" i="5"/>
  <c r="T87" i="5"/>
  <c r="U87" i="5"/>
  <c r="V87" i="5"/>
  <c r="W87" i="5"/>
  <c r="Y87" i="5"/>
  <c r="Z87" i="5"/>
  <c r="G87" i="5"/>
  <c r="H87" i="5"/>
  <c r="N87" i="5"/>
  <c r="I87" i="5"/>
  <c r="J87" i="5"/>
  <c r="K87" i="5"/>
  <c r="L87" i="5"/>
  <c r="M87" i="5"/>
  <c r="O87" i="5"/>
  <c r="P87" i="5"/>
  <c r="AA87" i="5"/>
  <c r="AC87" i="5"/>
  <c r="Q86" i="5"/>
  <c r="R86" i="5"/>
  <c r="X86" i="5"/>
  <c r="S86" i="5"/>
  <c r="T86" i="5"/>
  <c r="U86" i="5"/>
  <c r="V86" i="5"/>
  <c r="W86" i="5"/>
  <c r="Y86" i="5"/>
  <c r="Z86" i="5"/>
  <c r="G86" i="5"/>
  <c r="H86" i="5"/>
  <c r="N86" i="5"/>
  <c r="I86" i="5"/>
  <c r="J86" i="5"/>
  <c r="K86" i="5"/>
  <c r="L86" i="5"/>
  <c r="M86" i="5"/>
  <c r="O86" i="5"/>
  <c r="P86" i="5"/>
  <c r="AA86" i="5"/>
  <c r="AC86" i="5"/>
  <c r="Q85" i="5"/>
  <c r="R85" i="5"/>
  <c r="X85" i="5"/>
  <c r="S85" i="5"/>
  <c r="T85" i="5"/>
  <c r="U85" i="5"/>
  <c r="V85" i="5"/>
  <c r="W85" i="5"/>
  <c r="Y85" i="5"/>
  <c r="Z85" i="5"/>
  <c r="G85" i="5"/>
  <c r="H85" i="5"/>
  <c r="N85" i="5"/>
  <c r="I85" i="5"/>
  <c r="J85" i="5"/>
  <c r="K85" i="5"/>
  <c r="L85" i="5"/>
  <c r="M85" i="5"/>
  <c r="O85" i="5"/>
  <c r="P85" i="5"/>
  <c r="AA85" i="5"/>
  <c r="AC85" i="5"/>
  <c r="Q84" i="5"/>
  <c r="R84" i="5"/>
  <c r="X84" i="5"/>
  <c r="S84" i="5"/>
  <c r="T84" i="5"/>
  <c r="U84" i="5"/>
  <c r="V84" i="5"/>
  <c r="W84" i="5"/>
  <c r="Y84" i="5"/>
  <c r="Z84" i="5"/>
  <c r="G84" i="5"/>
  <c r="H84" i="5"/>
  <c r="N84" i="5"/>
  <c r="I84" i="5"/>
  <c r="J84" i="5"/>
  <c r="K84" i="5"/>
  <c r="L84" i="5"/>
  <c r="M84" i="5"/>
  <c r="O84" i="5"/>
  <c r="P84" i="5"/>
  <c r="AA84" i="5"/>
  <c r="AC84" i="5"/>
  <c r="Q83" i="5"/>
  <c r="R83" i="5"/>
  <c r="X83" i="5"/>
  <c r="S83" i="5"/>
  <c r="T83" i="5"/>
  <c r="U83" i="5"/>
  <c r="V83" i="5"/>
  <c r="W83" i="5"/>
  <c r="Y83" i="5"/>
  <c r="Z83" i="5"/>
  <c r="G83" i="5"/>
  <c r="H83" i="5"/>
  <c r="N83" i="5"/>
  <c r="I83" i="5"/>
  <c r="J83" i="5"/>
  <c r="K83" i="5"/>
  <c r="L83" i="5"/>
  <c r="M83" i="5"/>
  <c r="O83" i="5"/>
  <c r="P83" i="5"/>
  <c r="AA83" i="5"/>
  <c r="AC83" i="5"/>
  <c r="Q82" i="5"/>
  <c r="R82" i="5"/>
  <c r="X82" i="5"/>
  <c r="S82" i="5"/>
  <c r="T82" i="5"/>
  <c r="U82" i="5"/>
  <c r="V82" i="5"/>
  <c r="W82" i="5"/>
  <c r="Y82" i="5"/>
  <c r="Z82" i="5"/>
  <c r="G82" i="5"/>
  <c r="H82" i="5"/>
  <c r="N82" i="5"/>
  <c r="I82" i="5"/>
  <c r="J82" i="5"/>
  <c r="K82" i="5"/>
  <c r="L82" i="5"/>
  <c r="M82" i="5"/>
  <c r="O82" i="5"/>
  <c r="P82" i="5"/>
  <c r="AA82" i="5"/>
  <c r="AC82" i="5"/>
  <c r="Q81" i="5"/>
  <c r="R81" i="5"/>
  <c r="X81" i="5"/>
  <c r="S81" i="5"/>
  <c r="T81" i="5"/>
  <c r="U81" i="5"/>
  <c r="V81" i="5"/>
  <c r="W81" i="5"/>
  <c r="Y81" i="5"/>
  <c r="Z81" i="5"/>
  <c r="G81" i="5"/>
  <c r="H81" i="5"/>
  <c r="N81" i="5"/>
  <c r="I81" i="5"/>
  <c r="J81" i="5"/>
  <c r="K81" i="5"/>
  <c r="L81" i="5"/>
  <c r="M81" i="5"/>
  <c r="O81" i="5"/>
  <c r="P81" i="5"/>
  <c r="AA81" i="5"/>
  <c r="AC81" i="5"/>
  <c r="Q80" i="5"/>
  <c r="R80" i="5"/>
  <c r="X80" i="5"/>
  <c r="S80" i="5"/>
  <c r="T80" i="5"/>
  <c r="U80" i="5"/>
  <c r="V80" i="5"/>
  <c r="W80" i="5"/>
  <c r="Y80" i="5"/>
  <c r="Z80" i="5"/>
  <c r="G80" i="5"/>
  <c r="H80" i="5"/>
  <c r="N80" i="5"/>
  <c r="I80" i="5"/>
  <c r="J80" i="5"/>
  <c r="K80" i="5"/>
  <c r="L80" i="5"/>
  <c r="M80" i="5"/>
  <c r="O80" i="5"/>
  <c r="P80" i="5"/>
  <c r="AA80" i="5"/>
  <c r="AC80" i="5"/>
  <c r="Q79" i="5"/>
  <c r="R79" i="5"/>
  <c r="X79" i="5"/>
  <c r="S79" i="5"/>
  <c r="T79" i="5"/>
  <c r="U79" i="5"/>
  <c r="V79" i="5"/>
  <c r="W79" i="5"/>
  <c r="Y79" i="5"/>
  <c r="Z79" i="5"/>
  <c r="G79" i="5"/>
  <c r="H79" i="5"/>
  <c r="N79" i="5"/>
  <c r="I79" i="5"/>
  <c r="J79" i="5"/>
  <c r="K79" i="5"/>
  <c r="L79" i="5"/>
  <c r="M79" i="5"/>
  <c r="O79" i="5"/>
  <c r="P79" i="5"/>
  <c r="AA79" i="5"/>
  <c r="AC79" i="5"/>
  <c r="Q78" i="5"/>
  <c r="R78" i="5"/>
  <c r="X78" i="5"/>
  <c r="S78" i="5"/>
  <c r="T78" i="5"/>
  <c r="U78" i="5"/>
  <c r="V78" i="5"/>
  <c r="W78" i="5"/>
  <c r="Y78" i="5"/>
  <c r="Z78" i="5"/>
  <c r="G78" i="5"/>
  <c r="H78" i="5"/>
  <c r="N78" i="5"/>
  <c r="I78" i="5"/>
  <c r="J78" i="5"/>
  <c r="K78" i="5"/>
  <c r="L78" i="5"/>
  <c r="M78" i="5"/>
  <c r="O78" i="5"/>
  <c r="P78" i="5"/>
  <c r="AA78" i="5"/>
  <c r="AC78" i="5"/>
  <c r="Q77" i="5"/>
  <c r="R77" i="5"/>
  <c r="X77" i="5"/>
  <c r="S77" i="5"/>
  <c r="T77" i="5"/>
  <c r="U77" i="5"/>
  <c r="V77" i="5"/>
  <c r="W77" i="5"/>
  <c r="Y77" i="5"/>
  <c r="Z77" i="5"/>
  <c r="G77" i="5"/>
  <c r="H77" i="5"/>
  <c r="N77" i="5"/>
  <c r="I77" i="5"/>
  <c r="J77" i="5"/>
  <c r="K77" i="5"/>
  <c r="L77" i="5"/>
  <c r="M77" i="5"/>
  <c r="O77" i="5"/>
  <c r="P77" i="5"/>
  <c r="AA77" i="5"/>
  <c r="AC77" i="5"/>
  <c r="Q76" i="5"/>
  <c r="R76" i="5"/>
  <c r="X76" i="5"/>
  <c r="S76" i="5"/>
  <c r="T76" i="5"/>
  <c r="U76" i="5"/>
  <c r="V76" i="5"/>
  <c r="W76" i="5"/>
  <c r="Y76" i="5"/>
  <c r="Z76" i="5"/>
  <c r="G76" i="5"/>
  <c r="H76" i="5"/>
  <c r="N76" i="5"/>
  <c r="I76" i="5"/>
  <c r="J76" i="5"/>
  <c r="K76" i="5"/>
  <c r="L76" i="5"/>
  <c r="M76" i="5"/>
  <c r="O76" i="5"/>
  <c r="P76" i="5"/>
  <c r="AA76" i="5"/>
  <c r="AC76" i="5"/>
  <c r="Q75" i="5"/>
  <c r="R75" i="5"/>
  <c r="X75" i="5"/>
  <c r="S75" i="5"/>
  <c r="T75" i="5"/>
  <c r="U75" i="5"/>
  <c r="V75" i="5"/>
  <c r="W75" i="5"/>
  <c r="Y75" i="5"/>
  <c r="Z75" i="5"/>
  <c r="G75" i="5"/>
  <c r="H75" i="5"/>
  <c r="N75" i="5"/>
  <c r="I75" i="5"/>
  <c r="J75" i="5"/>
  <c r="K75" i="5"/>
  <c r="L75" i="5"/>
  <c r="M75" i="5"/>
  <c r="O75" i="5"/>
  <c r="P75" i="5"/>
  <c r="AA75" i="5"/>
  <c r="AC75" i="5"/>
  <c r="Q74" i="5"/>
  <c r="R74" i="5"/>
  <c r="X74" i="5"/>
  <c r="S74" i="5"/>
  <c r="T74" i="5"/>
  <c r="U74" i="5"/>
  <c r="V74" i="5"/>
  <c r="W74" i="5"/>
  <c r="Y74" i="5"/>
  <c r="Z74" i="5"/>
  <c r="G74" i="5"/>
  <c r="H74" i="5"/>
  <c r="N74" i="5"/>
  <c r="I74" i="5"/>
  <c r="J74" i="5"/>
  <c r="K74" i="5"/>
  <c r="L74" i="5"/>
  <c r="M74" i="5"/>
  <c r="O74" i="5"/>
  <c r="P74" i="5"/>
  <c r="AA74" i="5"/>
  <c r="AC74" i="5"/>
  <c r="Q73" i="5"/>
  <c r="R73" i="5"/>
  <c r="X73" i="5"/>
  <c r="S73" i="5"/>
  <c r="T73" i="5"/>
  <c r="U73" i="5"/>
  <c r="V73" i="5"/>
  <c r="W73" i="5"/>
  <c r="Y73" i="5"/>
  <c r="Z73" i="5"/>
  <c r="G73" i="5"/>
  <c r="H73" i="5"/>
  <c r="N73" i="5"/>
  <c r="I73" i="5"/>
  <c r="J73" i="5"/>
  <c r="K73" i="5"/>
  <c r="L73" i="5"/>
  <c r="M73" i="5"/>
  <c r="O73" i="5"/>
  <c r="P73" i="5"/>
  <c r="AA73" i="5"/>
  <c r="AC73" i="5"/>
  <c r="Q72" i="5"/>
  <c r="R72" i="5"/>
  <c r="X72" i="5"/>
  <c r="S72" i="5"/>
  <c r="T72" i="5"/>
  <c r="U72" i="5"/>
  <c r="V72" i="5"/>
  <c r="W72" i="5"/>
  <c r="Y72" i="5"/>
  <c r="Z72" i="5"/>
  <c r="G72" i="5"/>
  <c r="H72" i="5"/>
  <c r="N72" i="5"/>
  <c r="I72" i="5"/>
  <c r="J72" i="5"/>
  <c r="K72" i="5"/>
  <c r="L72" i="5"/>
  <c r="M72" i="5"/>
  <c r="O72" i="5"/>
  <c r="P72" i="5"/>
  <c r="AA72" i="5"/>
  <c r="AC72" i="5"/>
  <c r="Q71" i="5"/>
  <c r="R71" i="5"/>
  <c r="X71" i="5"/>
  <c r="S71" i="5"/>
  <c r="T71" i="5"/>
  <c r="U71" i="5"/>
  <c r="V71" i="5"/>
  <c r="W71" i="5"/>
  <c r="Y71" i="5"/>
  <c r="Z71" i="5"/>
  <c r="G71" i="5"/>
  <c r="H71" i="5"/>
  <c r="N71" i="5"/>
  <c r="I71" i="5"/>
  <c r="J71" i="5"/>
  <c r="K71" i="5"/>
  <c r="L71" i="5"/>
  <c r="M71" i="5"/>
  <c r="O71" i="5"/>
  <c r="P71" i="5"/>
  <c r="AA71" i="5"/>
  <c r="AC71" i="5"/>
  <c r="Q70" i="5"/>
  <c r="R70" i="5"/>
  <c r="X70" i="5"/>
  <c r="S70" i="5"/>
  <c r="T70" i="5"/>
  <c r="U70" i="5"/>
  <c r="V70" i="5"/>
  <c r="W70" i="5"/>
  <c r="Y70" i="5"/>
  <c r="Z70" i="5"/>
  <c r="G70" i="5"/>
  <c r="H70" i="5"/>
  <c r="N70" i="5"/>
  <c r="I70" i="5"/>
  <c r="J70" i="5"/>
  <c r="K70" i="5"/>
  <c r="L70" i="5"/>
  <c r="M70" i="5"/>
  <c r="O70" i="5"/>
  <c r="P70" i="5"/>
  <c r="AA70" i="5"/>
  <c r="AC70" i="5"/>
  <c r="Q69" i="5"/>
  <c r="R69" i="5"/>
  <c r="X69" i="5"/>
  <c r="S69" i="5"/>
  <c r="T69" i="5"/>
  <c r="U69" i="5"/>
  <c r="V69" i="5"/>
  <c r="W69" i="5"/>
  <c r="Y69" i="5"/>
  <c r="Z69" i="5"/>
  <c r="G69" i="5"/>
  <c r="H69" i="5"/>
  <c r="N69" i="5"/>
  <c r="I69" i="5"/>
  <c r="J69" i="5"/>
  <c r="K69" i="5"/>
  <c r="L69" i="5"/>
  <c r="M69" i="5"/>
  <c r="O69" i="5"/>
  <c r="P69" i="5"/>
  <c r="AA69" i="5"/>
  <c r="AC69" i="5"/>
  <c r="Q68" i="5"/>
  <c r="R68" i="5"/>
  <c r="X68" i="5"/>
  <c r="S68" i="5"/>
  <c r="T68" i="5"/>
  <c r="U68" i="5"/>
  <c r="V68" i="5"/>
  <c r="W68" i="5"/>
  <c r="Y68" i="5"/>
  <c r="Z68" i="5"/>
  <c r="G68" i="5"/>
  <c r="H68" i="5"/>
  <c r="N68" i="5"/>
  <c r="I68" i="5"/>
  <c r="J68" i="5"/>
  <c r="K68" i="5"/>
  <c r="L68" i="5"/>
  <c r="M68" i="5"/>
  <c r="O68" i="5"/>
  <c r="P68" i="5"/>
  <c r="AA68" i="5"/>
  <c r="AC68" i="5"/>
  <c r="Q67" i="5"/>
  <c r="R67" i="5"/>
  <c r="X67" i="5"/>
  <c r="S67" i="5"/>
  <c r="T67" i="5"/>
  <c r="U67" i="5"/>
  <c r="V67" i="5"/>
  <c r="W67" i="5"/>
  <c r="Y67" i="5"/>
  <c r="Z67" i="5"/>
  <c r="G67" i="5"/>
  <c r="H67" i="5"/>
  <c r="N67" i="5"/>
  <c r="I67" i="5"/>
  <c r="J67" i="5"/>
  <c r="K67" i="5"/>
  <c r="L67" i="5"/>
  <c r="M67" i="5"/>
  <c r="O67" i="5"/>
  <c r="P67" i="5"/>
  <c r="AA67" i="5"/>
  <c r="AC67" i="5"/>
  <c r="Q66" i="5"/>
  <c r="R66" i="5"/>
  <c r="X66" i="5"/>
  <c r="S66" i="5"/>
  <c r="T66" i="5"/>
  <c r="U66" i="5"/>
  <c r="V66" i="5"/>
  <c r="W66" i="5"/>
  <c r="Y66" i="5"/>
  <c r="Z66" i="5"/>
  <c r="G66" i="5"/>
  <c r="H66" i="5"/>
  <c r="N66" i="5"/>
  <c r="I66" i="5"/>
  <c r="J66" i="5"/>
  <c r="K66" i="5"/>
  <c r="L66" i="5"/>
  <c r="M66" i="5"/>
  <c r="O66" i="5"/>
  <c r="P66" i="5"/>
  <c r="AA66" i="5"/>
  <c r="AC66" i="5"/>
  <c r="Q65" i="5"/>
  <c r="R65" i="5"/>
  <c r="X65" i="5"/>
  <c r="S65" i="5"/>
  <c r="T65" i="5"/>
  <c r="U65" i="5"/>
  <c r="V65" i="5"/>
  <c r="W65" i="5"/>
  <c r="Y65" i="5"/>
  <c r="Z65" i="5"/>
  <c r="G65" i="5"/>
  <c r="H65" i="5"/>
  <c r="N65" i="5"/>
  <c r="I65" i="5"/>
  <c r="J65" i="5"/>
  <c r="K65" i="5"/>
  <c r="L65" i="5"/>
  <c r="M65" i="5"/>
  <c r="O65" i="5"/>
  <c r="P65" i="5"/>
  <c r="AA65" i="5"/>
  <c r="AC65" i="5"/>
  <c r="Q64" i="5"/>
  <c r="R64" i="5"/>
  <c r="X64" i="5"/>
  <c r="S64" i="5"/>
  <c r="T64" i="5"/>
  <c r="U64" i="5"/>
  <c r="V64" i="5"/>
  <c r="W64" i="5"/>
  <c r="Y64" i="5"/>
  <c r="Z64" i="5"/>
  <c r="G64" i="5"/>
  <c r="H64" i="5"/>
  <c r="N64" i="5"/>
  <c r="I64" i="5"/>
  <c r="J64" i="5"/>
  <c r="K64" i="5"/>
  <c r="L64" i="5"/>
  <c r="M64" i="5"/>
  <c r="O64" i="5"/>
  <c r="P64" i="5"/>
  <c r="AA64" i="5"/>
  <c r="AC64" i="5"/>
  <c r="Q63" i="5"/>
  <c r="R63" i="5"/>
  <c r="X63" i="5"/>
  <c r="S63" i="5"/>
  <c r="T63" i="5"/>
  <c r="U63" i="5"/>
  <c r="V63" i="5"/>
  <c r="W63" i="5"/>
  <c r="Y63" i="5"/>
  <c r="Z63" i="5"/>
  <c r="G63" i="5"/>
  <c r="H63" i="5"/>
  <c r="N63" i="5"/>
  <c r="I63" i="5"/>
  <c r="J63" i="5"/>
  <c r="K63" i="5"/>
  <c r="L63" i="5"/>
  <c r="M63" i="5"/>
  <c r="O63" i="5"/>
  <c r="P63" i="5"/>
  <c r="AA63" i="5"/>
  <c r="AC63" i="5"/>
  <c r="Q62" i="5"/>
  <c r="R62" i="5"/>
  <c r="X62" i="5"/>
  <c r="S62" i="5"/>
  <c r="T62" i="5"/>
  <c r="U62" i="5"/>
  <c r="V62" i="5"/>
  <c r="W62" i="5"/>
  <c r="Y62" i="5"/>
  <c r="Z62" i="5"/>
  <c r="G62" i="5"/>
  <c r="H62" i="5"/>
  <c r="N62" i="5"/>
  <c r="I62" i="5"/>
  <c r="J62" i="5"/>
  <c r="K62" i="5"/>
  <c r="L62" i="5"/>
  <c r="M62" i="5"/>
  <c r="O62" i="5"/>
  <c r="P62" i="5"/>
  <c r="AA62" i="5"/>
  <c r="AC62" i="5"/>
  <c r="Q61" i="5"/>
  <c r="R61" i="5"/>
  <c r="X61" i="5"/>
  <c r="S61" i="5"/>
  <c r="T61" i="5"/>
  <c r="U61" i="5"/>
  <c r="V61" i="5"/>
  <c r="W61" i="5"/>
  <c r="Y61" i="5"/>
  <c r="Z61" i="5"/>
  <c r="G61" i="5"/>
  <c r="H61" i="5"/>
  <c r="N61" i="5"/>
  <c r="I61" i="5"/>
  <c r="J61" i="5"/>
  <c r="K61" i="5"/>
  <c r="L61" i="5"/>
  <c r="M61" i="5"/>
  <c r="O61" i="5"/>
  <c r="P61" i="5"/>
  <c r="AA61" i="5"/>
  <c r="AC61" i="5"/>
  <c r="Q60" i="5"/>
  <c r="R60" i="5"/>
  <c r="X60" i="5"/>
  <c r="S60" i="5"/>
  <c r="T60" i="5"/>
  <c r="U60" i="5"/>
  <c r="V60" i="5"/>
  <c r="W60" i="5"/>
  <c r="Y60" i="5"/>
  <c r="Z60" i="5"/>
  <c r="G60" i="5"/>
  <c r="H60" i="5"/>
  <c r="N60" i="5"/>
  <c r="I60" i="5"/>
  <c r="J60" i="5"/>
  <c r="K60" i="5"/>
  <c r="L60" i="5"/>
  <c r="M60" i="5"/>
  <c r="O60" i="5"/>
  <c r="P60" i="5"/>
  <c r="AA60" i="5"/>
  <c r="AC60" i="5"/>
  <c r="Q59" i="5"/>
  <c r="R59" i="5"/>
  <c r="X59" i="5"/>
  <c r="S59" i="5"/>
  <c r="T59" i="5"/>
  <c r="U59" i="5"/>
  <c r="V59" i="5"/>
  <c r="W59" i="5"/>
  <c r="Y59" i="5"/>
  <c r="Z59" i="5"/>
  <c r="G59" i="5"/>
  <c r="H59" i="5"/>
  <c r="N59" i="5"/>
  <c r="I59" i="5"/>
  <c r="J59" i="5"/>
  <c r="K59" i="5"/>
  <c r="L59" i="5"/>
  <c r="M59" i="5"/>
  <c r="O59" i="5"/>
  <c r="P59" i="5"/>
  <c r="AA59" i="5"/>
  <c r="AC59" i="5"/>
  <c r="Q58" i="5"/>
  <c r="R58" i="5"/>
  <c r="X58" i="5"/>
  <c r="S58" i="5"/>
  <c r="T58" i="5"/>
  <c r="U58" i="5"/>
  <c r="V58" i="5"/>
  <c r="W58" i="5"/>
  <c r="Y58" i="5"/>
  <c r="Z58" i="5"/>
  <c r="G58" i="5"/>
  <c r="H58" i="5"/>
  <c r="N58" i="5"/>
  <c r="I58" i="5"/>
  <c r="J58" i="5"/>
  <c r="K58" i="5"/>
  <c r="L58" i="5"/>
  <c r="M58" i="5"/>
  <c r="O58" i="5"/>
  <c r="P58" i="5"/>
  <c r="AA58" i="5"/>
  <c r="AC58" i="5"/>
  <c r="Q57" i="5"/>
  <c r="R57" i="5"/>
  <c r="X57" i="5"/>
  <c r="S57" i="5"/>
  <c r="T57" i="5"/>
  <c r="U57" i="5"/>
  <c r="V57" i="5"/>
  <c r="W57" i="5"/>
  <c r="Y57" i="5"/>
  <c r="Z57" i="5"/>
  <c r="G57" i="5"/>
  <c r="H57" i="5"/>
  <c r="N57" i="5"/>
  <c r="I57" i="5"/>
  <c r="J57" i="5"/>
  <c r="K57" i="5"/>
  <c r="L57" i="5"/>
  <c r="M57" i="5"/>
  <c r="O57" i="5"/>
  <c r="P57" i="5"/>
  <c r="AA57" i="5"/>
  <c r="AC57" i="5"/>
  <c r="Q56" i="5"/>
  <c r="R56" i="5"/>
  <c r="X56" i="5"/>
  <c r="S56" i="5"/>
  <c r="T56" i="5"/>
  <c r="U56" i="5"/>
  <c r="V56" i="5"/>
  <c r="W56" i="5"/>
  <c r="Y56" i="5"/>
  <c r="Z56" i="5"/>
  <c r="G56" i="5"/>
  <c r="H56" i="5"/>
  <c r="N56" i="5"/>
  <c r="I56" i="5"/>
  <c r="J56" i="5"/>
  <c r="K56" i="5"/>
  <c r="L56" i="5"/>
  <c r="M56" i="5"/>
  <c r="O56" i="5"/>
  <c r="P56" i="5"/>
  <c r="AA56" i="5"/>
  <c r="AC56" i="5"/>
  <c r="Q55" i="5"/>
  <c r="R55" i="5"/>
  <c r="X55" i="5"/>
  <c r="S55" i="5"/>
  <c r="T55" i="5"/>
  <c r="U55" i="5"/>
  <c r="V55" i="5"/>
  <c r="W55" i="5"/>
  <c r="Y55" i="5"/>
  <c r="Z55" i="5"/>
  <c r="G55" i="5"/>
  <c r="H55" i="5"/>
  <c r="N55" i="5"/>
  <c r="I55" i="5"/>
  <c r="J55" i="5"/>
  <c r="K55" i="5"/>
  <c r="L55" i="5"/>
  <c r="M55" i="5"/>
  <c r="O55" i="5"/>
  <c r="P55" i="5"/>
  <c r="AA55" i="5"/>
  <c r="AC55" i="5"/>
  <c r="Q54" i="5"/>
  <c r="R54" i="5"/>
  <c r="X54" i="5"/>
  <c r="S54" i="5"/>
  <c r="T54" i="5"/>
  <c r="U54" i="5"/>
  <c r="V54" i="5"/>
  <c r="W54" i="5"/>
  <c r="Y54" i="5"/>
  <c r="Z54" i="5"/>
  <c r="G54" i="5"/>
  <c r="H54" i="5"/>
  <c r="N54" i="5"/>
  <c r="I54" i="5"/>
  <c r="J54" i="5"/>
  <c r="K54" i="5"/>
  <c r="L54" i="5"/>
  <c r="M54" i="5"/>
  <c r="O54" i="5"/>
  <c r="P54" i="5"/>
  <c r="AA54" i="5"/>
  <c r="AC54" i="5"/>
  <c r="Q53" i="5"/>
  <c r="R53" i="5"/>
  <c r="X53" i="5"/>
  <c r="S53" i="5"/>
  <c r="T53" i="5"/>
  <c r="U53" i="5"/>
  <c r="V53" i="5"/>
  <c r="W53" i="5"/>
  <c r="Y53" i="5"/>
  <c r="Z53" i="5"/>
  <c r="G53" i="5"/>
  <c r="H53" i="5"/>
  <c r="N53" i="5"/>
  <c r="I53" i="5"/>
  <c r="J53" i="5"/>
  <c r="K53" i="5"/>
  <c r="L53" i="5"/>
  <c r="M53" i="5"/>
  <c r="O53" i="5"/>
  <c r="P53" i="5"/>
  <c r="AA53" i="5"/>
  <c r="AC53" i="5"/>
  <c r="Q52" i="5"/>
  <c r="R52" i="5"/>
  <c r="X52" i="5"/>
  <c r="S52" i="5"/>
  <c r="T52" i="5"/>
  <c r="U52" i="5"/>
  <c r="V52" i="5"/>
  <c r="W52" i="5"/>
  <c r="Y52" i="5"/>
  <c r="Z52" i="5"/>
  <c r="G52" i="5"/>
  <c r="H52" i="5"/>
  <c r="N52" i="5"/>
  <c r="I52" i="5"/>
  <c r="J52" i="5"/>
  <c r="K52" i="5"/>
  <c r="L52" i="5"/>
  <c r="M52" i="5"/>
  <c r="O52" i="5"/>
  <c r="P52" i="5"/>
  <c r="AA52" i="5"/>
  <c r="AC52" i="5"/>
  <c r="Q46" i="5"/>
  <c r="R46" i="5"/>
  <c r="S46" i="5"/>
  <c r="T46" i="5"/>
  <c r="U46" i="5"/>
  <c r="V46" i="5"/>
  <c r="G46" i="5"/>
  <c r="H46" i="5"/>
  <c r="I46" i="5"/>
  <c r="J46" i="5"/>
  <c r="K46" i="5"/>
  <c r="L46" i="5"/>
  <c r="Q45" i="5"/>
  <c r="R45" i="5"/>
  <c r="S45" i="5"/>
  <c r="T45" i="5"/>
  <c r="U45" i="5"/>
  <c r="V45" i="5"/>
  <c r="G45" i="5"/>
  <c r="H45" i="5"/>
  <c r="I45" i="5"/>
  <c r="J45" i="5"/>
  <c r="K45" i="5"/>
  <c r="L45" i="5"/>
  <c r="Q44" i="5"/>
  <c r="R44" i="5"/>
  <c r="S44" i="5"/>
  <c r="T44" i="5"/>
  <c r="U44" i="5"/>
  <c r="V44" i="5"/>
  <c r="G44" i="5"/>
  <c r="H44" i="5"/>
  <c r="I44" i="5"/>
  <c r="J44" i="5"/>
  <c r="K44" i="5"/>
  <c r="L44" i="5"/>
  <c r="Q43" i="5"/>
  <c r="R43" i="5"/>
  <c r="S43" i="5"/>
  <c r="T43" i="5"/>
  <c r="U43" i="5"/>
  <c r="V43" i="5"/>
  <c r="G43" i="5"/>
  <c r="H43" i="5"/>
  <c r="I43" i="5"/>
  <c r="J43" i="5"/>
  <c r="K43" i="5"/>
  <c r="L43" i="5"/>
  <c r="Q42" i="5"/>
  <c r="R42" i="5"/>
  <c r="S42" i="5"/>
  <c r="T42" i="5"/>
  <c r="U42" i="5"/>
  <c r="V42" i="5"/>
  <c r="G42" i="5"/>
  <c r="H42" i="5"/>
  <c r="I42" i="5"/>
  <c r="J42" i="5"/>
  <c r="K42" i="5"/>
  <c r="L42" i="5"/>
  <c r="Q41" i="5"/>
  <c r="R41" i="5"/>
  <c r="S41" i="5"/>
  <c r="T41" i="5"/>
  <c r="U41" i="5"/>
  <c r="V41" i="5"/>
  <c r="G41" i="5"/>
  <c r="H41" i="5"/>
  <c r="I41" i="5"/>
  <c r="J41" i="5"/>
  <c r="K41" i="5"/>
  <c r="L41" i="5"/>
  <c r="Q40" i="5"/>
  <c r="R40" i="5"/>
  <c r="S40" i="5"/>
  <c r="T40" i="5"/>
  <c r="U40" i="5"/>
  <c r="V40" i="5"/>
  <c r="G40" i="5"/>
  <c r="H40" i="5"/>
  <c r="I40" i="5"/>
  <c r="J40" i="5"/>
  <c r="K40" i="5"/>
  <c r="L40" i="5"/>
  <c r="Q39" i="5"/>
  <c r="R39" i="5"/>
  <c r="S39" i="5"/>
  <c r="T39" i="5"/>
  <c r="U39" i="5"/>
  <c r="V39" i="5"/>
  <c r="G39" i="5"/>
  <c r="H39" i="5"/>
  <c r="I39" i="5"/>
  <c r="J39" i="5"/>
  <c r="K39" i="5"/>
  <c r="L39" i="5"/>
  <c r="Q38" i="5"/>
  <c r="R38" i="5"/>
  <c r="S38" i="5"/>
  <c r="T38" i="5"/>
  <c r="U38" i="5"/>
  <c r="V38" i="5"/>
  <c r="G38" i="5"/>
  <c r="H38" i="5"/>
  <c r="I38" i="5"/>
  <c r="J38" i="5"/>
  <c r="K38" i="5"/>
  <c r="L38" i="5"/>
  <c r="Q37" i="5"/>
  <c r="R37" i="5"/>
  <c r="S37" i="5"/>
  <c r="T37" i="5"/>
  <c r="U37" i="5"/>
  <c r="V37" i="5"/>
  <c r="G37" i="5"/>
  <c r="H37" i="5"/>
  <c r="I37" i="5"/>
  <c r="J37" i="5"/>
  <c r="K37" i="5"/>
  <c r="L37" i="5"/>
  <c r="Q36" i="5"/>
  <c r="R36" i="5"/>
  <c r="S36" i="5"/>
  <c r="T36" i="5"/>
  <c r="U36" i="5"/>
  <c r="V36" i="5"/>
  <c r="G36" i="5"/>
  <c r="H36" i="5"/>
  <c r="I36" i="5"/>
  <c r="J36" i="5"/>
  <c r="K36" i="5"/>
  <c r="L36" i="5"/>
  <c r="Q35" i="5"/>
  <c r="R35" i="5"/>
  <c r="S35" i="5"/>
  <c r="T35" i="5"/>
  <c r="U35" i="5"/>
  <c r="V35" i="5"/>
  <c r="G35" i="5"/>
  <c r="H35" i="5"/>
  <c r="I35" i="5"/>
  <c r="J35" i="5"/>
  <c r="K35" i="5"/>
  <c r="L35" i="5"/>
  <c r="Q34" i="5"/>
  <c r="R34" i="5"/>
  <c r="S34" i="5"/>
  <c r="T34" i="5"/>
  <c r="U34" i="5"/>
  <c r="V34" i="5"/>
  <c r="G34" i="5"/>
  <c r="H34" i="5"/>
  <c r="I34" i="5"/>
  <c r="J34" i="5"/>
  <c r="K34" i="5"/>
  <c r="L34" i="5"/>
  <c r="Q33" i="5"/>
  <c r="R33" i="5"/>
  <c r="S33" i="5"/>
  <c r="T33" i="5"/>
  <c r="U33" i="5"/>
  <c r="V33" i="5"/>
  <c r="G33" i="5"/>
  <c r="H33" i="5"/>
  <c r="I33" i="5"/>
  <c r="J33" i="5"/>
  <c r="K33" i="5"/>
  <c r="L33" i="5"/>
  <c r="Q32" i="5"/>
  <c r="R32" i="5"/>
  <c r="S32" i="5"/>
  <c r="T32" i="5"/>
  <c r="U32" i="5"/>
  <c r="V32" i="5"/>
  <c r="G32" i="5"/>
  <c r="H32" i="5"/>
  <c r="I32" i="5"/>
  <c r="J32" i="5"/>
  <c r="K32" i="5"/>
  <c r="L32" i="5"/>
  <c r="Q31" i="5"/>
  <c r="R31" i="5"/>
  <c r="S31" i="5"/>
  <c r="T31" i="5"/>
  <c r="U31" i="5"/>
  <c r="V31" i="5"/>
  <c r="G31" i="5"/>
  <c r="H31" i="5"/>
  <c r="I31" i="5"/>
  <c r="J31" i="5"/>
  <c r="K31" i="5"/>
  <c r="L31" i="5"/>
  <c r="Q30" i="5"/>
  <c r="R30" i="5"/>
  <c r="S30" i="5"/>
  <c r="T30" i="5"/>
  <c r="U30" i="5"/>
  <c r="V30" i="5"/>
  <c r="G30" i="5"/>
  <c r="H30" i="5"/>
  <c r="I30" i="5"/>
  <c r="J30" i="5"/>
  <c r="K30" i="5"/>
  <c r="L30" i="5"/>
  <c r="Q29" i="5"/>
  <c r="R29" i="5"/>
  <c r="S29" i="5"/>
  <c r="T29" i="5"/>
  <c r="V29" i="5"/>
  <c r="Y29" i="5"/>
  <c r="Z29" i="5"/>
  <c r="U29" i="5"/>
  <c r="G29" i="5"/>
  <c r="H29" i="5"/>
  <c r="I29" i="5"/>
  <c r="J29" i="5"/>
  <c r="K29" i="5"/>
  <c r="Q28" i="5"/>
  <c r="R28" i="5"/>
  <c r="S28" i="5"/>
  <c r="T28" i="5"/>
  <c r="U28" i="5"/>
  <c r="V28" i="5"/>
  <c r="G28" i="5"/>
  <c r="H28" i="5"/>
  <c r="I28" i="5"/>
  <c r="J28" i="5"/>
  <c r="K28" i="5"/>
  <c r="L28" i="5"/>
  <c r="Q27" i="5"/>
  <c r="R27" i="5"/>
  <c r="S27" i="5"/>
  <c r="T27" i="5"/>
  <c r="U27" i="5"/>
  <c r="V27" i="5"/>
  <c r="G27" i="5"/>
  <c r="H27" i="5"/>
  <c r="I27" i="5"/>
  <c r="J27" i="5"/>
  <c r="K27" i="5"/>
  <c r="L27" i="5"/>
  <c r="Q26" i="5"/>
  <c r="R26" i="5"/>
  <c r="S26" i="5"/>
  <c r="T26" i="5"/>
  <c r="U26" i="5"/>
  <c r="V26" i="5"/>
  <c r="G26" i="5"/>
  <c r="H26" i="5"/>
  <c r="I26" i="5"/>
  <c r="J26" i="5"/>
  <c r="K26" i="5"/>
  <c r="L26" i="5"/>
  <c r="Q25" i="5"/>
  <c r="R25" i="5"/>
  <c r="S25" i="5"/>
  <c r="T25" i="5"/>
  <c r="U25" i="5"/>
  <c r="V25" i="5"/>
  <c r="G25" i="5"/>
  <c r="H25" i="5"/>
  <c r="I25" i="5"/>
  <c r="J25" i="5"/>
  <c r="K25" i="5"/>
  <c r="L25" i="5"/>
  <c r="Q24" i="5"/>
  <c r="R24" i="5"/>
  <c r="S24" i="5"/>
  <c r="T24" i="5"/>
  <c r="U24" i="5"/>
  <c r="V24" i="5"/>
  <c r="G24" i="5"/>
  <c r="H24" i="5"/>
  <c r="I24" i="5"/>
  <c r="J24" i="5"/>
  <c r="K24" i="5"/>
  <c r="L24" i="5"/>
  <c r="Q23" i="5"/>
  <c r="R23" i="5"/>
  <c r="S23" i="5"/>
  <c r="T23" i="5"/>
  <c r="U23" i="5"/>
  <c r="V23" i="5"/>
  <c r="G23" i="5"/>
  <c r="H23" i="5"/>
  <c r="I23" i="5"/>
  <c r="J23" i="5"/>
  <c r="K23" i="5"/>
  <c r="L23" i="5"/>
  <c r="Q22" i="5"/>
  <c r="R22" i="5"/>
  <c r="S22" i="5"/>
  <c r="T22" i="5"/>
  <c r="U22" i="5"/>
  <c r="V22" i="5"/>
  <c r="G22" i="5"/>
  <c r="H22" i="5"/>
  <c r="I22" i="5"/>
  <c r="J22" i="5"/>
  <c r="K22" i="5"/>
  <c r="L22" i="5"/>
  <c r="Q21" i="5"/>
  <c r="R21" i="5"/>
  <c r="S21" i="5"/>
  <c r="T21" i="5"/>
  <c r="U21" i="5"/>
  <c r="V21" i="5"/>
  <c r="G21" i="5"/>
  <c r="H21" i="5"/>
  <c r="I21" i="5"/>
  <c r="J21" i="5"/>
  <c r="K21" i="5"/>
  <c r="L21" i="5"/>
  <c r="Q20" i="5"/>
  <c r="R20" i="5"/>
  <c r="S20" i="5"/>
  <c r="T20" i="5"/>
  <c r="U20" i="5"/>
  <c r="V20" i="5"/>
  <c r="G20" i="5"/>
  <c r="H20" i="5"/>
  <c r="I20" i="5"/>
  <c r="J20" i="5"/>
  <c r="K20" i="5"/>
  <c r="L20" i="5"/>
  <c r="Q19" i="5"/>
  <c r="R19" i="5"/>
  <c r="S19" i="5"/>
  <c r="T19" i="5"/>
  <c r="U19" i="5"/>
  <c r="V19" i="5"/>
  <c r="G19" i="5"/>
  <c r="H19" i="5"/>
  <c r="I19" i="5"/>
  <c r="J19" i="5"/>
  <c r="K19" i="5"/>
  <c r="L19" i="5"/>
  <c r="Q18" i="5"/>
  <c r="R18" i="5"/>
  <c r="S18" i="5"/>
  <c r="T18" i="5"/>
  <c r="U18" i="5"/>
  <c r="V18" i="5"/>
  <c r="G18" i="5"/>
  <c r="H18" i="5"/>
  <c r="I18" i="5"/>
  <c r="J18" i="5"/>
  <c r="K18" i="5"/>
  <c r="L18" i="5"/>
  <c r="Q17" i="5"/>
  <c r="R17" i="5"/>
  <c r="S17" i="5"/>
  <c r="T17" i="5"/>
  <c r="U17" i="5"/>
  <c r="V17" i="5"/>
  <c r="G17" i="5"/>
  <c r="H17" i="5"/>
  <c r="I17" i="5"/>
  <c r="J17" i="5"/>
  <c r="K17" i="5"/>
  <c r="L17" i="5"/>
  <c r="Q16" i="5"/>
  <c r="R16" i="5"/>
  <c r="S16" i="5"/>
  <c r="T16" i="5"/>
  <c r="V16" i="5"/>
  <c r="Y16" i="5"/>
  <c r="Z16" i="5"/>
  <c r="U16" i="5"/>
  <c r="G16" i="5"/>
  <c r="H16" i="5"/>
  <c r="I16" i="5"/>
  <c r="J16" i="5"/>
  <c r="K16" i="5"/>
  <c r="L16" i="5"/>
  <c r="O16" i="5"/>
  <c r="P16" i="5"/>
  <c r="Q15" i="5"/>
  <c r="R15" i="5"/>
  <c r="S15" i="5"/>
  <c r="T15" i="5"/>
  <c r="V15" i="5"/>
  <c r="Y15" i="5"/>
  <c r="Z15" i="5"/>
  <c r="U15" i="5"/>
  <c r="G15" i="5"/>
  <c r="H15" i="5"/>
  <c r="I15" i="5"/>
  <c r="J15" i="5"/>
  <c r="L15" i="5"/>
  <c r="O15" i="5"/>
  <c r="P15" i="5"/>
  <c r="K15" i="5"/>
  <c r="Q10" i="5"/>
  <c r="R10" i="5"/>
  <c r="S10" i="5"/>
  <c r="T10" i="5"/>
  <c r="U10" i="5"/>
  <c r="V10" i="5"/>
  <c r="G10" i="5"/>
  <c r="H10" i="5"/>
  <c r="I10" i="5"/>
  <c r="J10" i="5"/>
  <c r="K10" i="5"/>
  <c r="L10" i="5"/>
  <c r="Q9" i="5"/>
  <c r="R9" i="5"/>
  <c r="S9" i="5"/>
  <c r="T9" i="5"/>
  <c r="U9" i="5"/>
  <c r="V9" i="5"/>
  <c r="G9" i="5"/>
  <c r="H9" i="5"/>
  <c r="I9" i="5"/>
  <c r="J9" i="5"/>
  <c r="K9" i="5"/>
  <c r="L9" i="5"/>
  <c r="Q8" i="5"/>
  <c r="R8" i="5"/>
  <c r="S8" i="5"/>
  <c r="T8" i="5"/>
  <c r="U8" i="5"/>
  <c r="V8" i="5"/>
  <c r="G8" i="5"/>
  <c r="H8" i="5"/>
  <c r="I8" i="5"/>
  <c r="J8" i="5"/>
  <c r="K8" i="5"/>
  <c r="L8" i="5"/>
  <c r="Q7" i="5"/>
  <c r="R7" i="5"/>
  <c r="S7" i="5"/>
  <c r="T7" i="5"/>
  <c r="U7" i="5"/>
  <c r="V7" i="5"/>
  <c r="G7" i="5"/>
  <c r="H7" i="5"/>
  <c r="I7" i="5"/>
  <c r="J7" i="5"/>
  <c r="K7" i="5"/>
  <c r="L7" i="5"/>
  <c r="Q6" i="5"/>
  <c r="R6" i="5"/>
  <c r="S6" i="5"/>
  <c r="T6" i="5"/>
  <c r="U6" i="5"/>
  <c r="V6" i="5"/>
  <c r="G6" i="5"/>
  <c r="H6" i="5"/>
  <c r="I6" i="5"/>
  <c r="J6" i="5"/>
  <c r="K6" i="5"/>
  <c r="L6" i="5"/>
  <c r="Q5" i="5"/>
  <c r="R5" i="5"/>
  <c r="S5" i="5"/>
  <c r="T5" i="5"/>
  <c r="U5" i="5"/>
  <c r="V5" i="5"/>
  <c r="G5" i="5"/>
  <c r="H5" i="5"/>
  <c r="I5" i="5"/>
  <c r="J5" i="5"/>
  <c r="K5" i="5"/>
  <c r="L5" i="5"/>
  <c r="Q4" i="5"/>
  <c r="R4" i="5"/>
  <c r="S4" i="5"/>
  <c r="T4" i="5"/>
  <c r="U4" i="5"/>
  <c r="V4" i="5"/>
  <c r="G4" i="5"/>
  <c r="H4" i="5"/>
  <c r="I4" i="5"/>
  <c r="J4" i="5"/>
  <c r="K4" i="5"/>
  <c r="L4" i="5"/>
  <c r="AC6" i="4"/>
  <c r="G69" i="4"/>
  <c r="AA5" i="4"/>
  <c r="AC64" i="4"/>
  <c r="AC78" i="4"/>
  <c r="AC79" i="4"/>
  <c r="AC49" i="4"/>
  <c r="AC4" i="4"/>
  <c r="G86" i="4"/>
  <c r="H86" i="4"/>
  <c r="I86" i="4"/>
  <c r="J86" i="4"/>
  <c r="K86" i="4"/>
  <c r="L86" i="4"/>
  <c r="Q86" i="4"/>
  <c r="R86" i="4"/>
  <c r="S86" i="4"/>
  <c r="T86" i="4"/>
  <c r="U86" i="4"/>
  <c r="G87" i="4"/>
  <c r="H87" i="4"/>
  <c r="I87" i="4"/>
  <c r="J87" i="4"/>
  <c r="K87" i="4"/>
  <c r="Q87" i="4"/>
  <c r="R87" i="4"/>
  <c r="S87" i="4"/>
  <c r="T87" i="4"/>
  <c r="U87" i="4"/>
  <c r="G88" i="4"/>
  <c r="H88" i="4"/>
  <c r="I88" i="4"/>
  <c r="J88" i="4"/>
  <c r="K88" i="4"/>
  <c r="Q88" i="4"/>
  <c r="R88" i="4"/>
  <c r="S88" i="4"/>
  <c r="T88" i="4"/>
  <c r="U88" i="4"/>
  <c r="G77" i="4"/>
  <c r="H77" i="4"/>
  <c r="I77" i="4"/>
  <c r="J77" i="4"/>
  <c r="K77" i="4"/>
  <c r="Q77" i="4"/>
  <c r="R77" i="4"/>
  <c r="S77" i="4"/>
  <c r="T77" i="4"/>
  <c r="U77" i="4"/>
  <c r="G78" i="4"/>
  <c r="H78" i="4"/>
  <c r="N78" i="4"/>
  <c r="I78" i="4"/>
  <c r="J78" i="4"/>
  <c r="K78" i="4"/>
  <c r="Q78" i="4"/>
  <c r="R78" i="4"/>
  <c r="S78" i="4"/>
  <c r="T78" i="4"/>
  <c r="U78" i="4"/>
  <c r="G79" i="4"/>
  <c r="H79" i="4"/>
  <c r="I79" i="4"/>
  <c r="J79" i="4"/>
  <c r="K79" i="4"/>
  <c r="Q79" i="4"/>
  <c r="R79" i="4"/>
  <c r="S79" i="4"/>
  <c r="T79" i="4"/>
  <c r="U79" i="4"/>
  <c r="G80" i="4"/>
  <c r="H80" i="4"/>
  <c r="I80" i="4"/>
  <c r="J80" i="4"/>
  <c r="K80" i="4"/>
  <c r="Q80" i="4"/>
  <c r="R80" i="4"/>
  <c r="S80" i="4"/>
  <c r="T80" i="4"/>
  <c r="U80" i="4"/>
  <c r="G81" i="4"/>
  <c r="H81" i="4"/>
  <c r="I81" i="4"/>
  <c r="J81" i="4"/>
  <c r="K81" i="4"/>
  <c r="Q81" i="4"/>
  <c r="R81" i="4"/>
  <c r="S81" i="4"/>
  <c r="T81" i="4"/>
  <c r="U81" i="4"/>
  <c r="G82" i="4"/>
  <c r="H82" i="4"/>
  <c r="I82" i="4"/>
  <c r="J82" i="4"/>
  <c r="K82" i="4"/>
  <c r="Q82" i="4"/>
  <c r="R82" i="4"/>
  <c r="S82" i="4"/>
  <c r="T82" i="4"/>
  <c r="U82" i="4"/>
  <c r="G83" i="4"/>
  <c r="H83" i="4"/>
  <c r="I83" i="4"/>
  <c r="J83" i="4"/>
  <c r="K83" i="4"/>
  <c r="Q83" i="4"/>
  <c r="R83" i="4"/>
  <c r="S83" i="4"/>
  <c r="T83" i="4"/>
  <c r="U83" i="4"/>
  <c r="G84" i="4"/>
  <c r="H84" i="4"/>
  <c r="I84" i="4"/>
  <c r="J84" i="4"/>
  <c r="K84" i="4"/>
  <c r="Q84" i="4"/>
  <c r="R84" i="4"/>
  <c r="S84" i="4"/>
  <c r="T84" i="4"/>
  <c r="U84" i="4"/>
  <c r="G85" i="4"/>
  <c r="H85" i="4"/>
  <c r="I85" i="4"/>
  <c r="J85" i="4"/>
  <c r="K85" i="4"/>
  <c r="Q85" i="4"/>
  <c r="R85" i="4"/>
  <c r="S85" i="4"/>
  <c r="V85" i="4"/>
  <c r="T85" i="4"/>
  <c r="U85" i="4"/>
  <c r="G50" i="4"/>
  <c r="M50" i="4"/>
  <c r="H50" i="4"/>
  <c r="I50" i="4"/>
  <c r="J50" i="4"/>
  <c r="K50" i="4"/>
  <c r="L50" i="4"/>
  <c r="Q50" i="4"/>
  <c r="R50" i="4"/>
  <c r="S50" i="4"/>
  <c r="T50" i="4"/>
  <c r="U50" i="4"/>
  <c r="V50" i="4"/>
  <c r="G51" i="4"/>
  <c r="H51" i="4"/>
  <c r="I51" i="4"/>
  <c r="J51" i="4"/>
  <c r="K51" i="4"/>
  <c r="Q51" i="4"/>
  <c r="R51" i="4"/>
  <c r="S51" i="4"/>
  <c r="T51" i="4"/>
  <c r="U51" i="4"/>
  <c r="G52" i="4"/>
  <c r="H52" i="4"/>
  <c r="M52" i="4"/>
  <c r="I52" i="4"/>
  <c r="J52" i="4"/>
  <c r="K52" i="4"/>
  <c r="N52" i="4"/>
  <c r="Q52" i="4"/>
  <c r="R52" i="4"/>
  <c r="S52" i="4"/>
  <c r="T52" i="4"/>
  <c r="U52" i="4"/>
  <c r="G53" i="4"/>
  <c r="H53" i="4"/>
  <c r="I53" i="4"/>
  <c r="J53" i="4"/>
  <c r="K53" i="4"/>
  <c r="Q53" i="4"/>
  <c r="R53" i="4"/>
  <c r="X53" i="4"/>
  <c r="S53" i="4"/>
  <c r="T53" i="4"/>
  <c r="U53" i="4"/>
  <c r="G54" i="4"/>
  <c r="H54" i="4"/>
  <c r="M54" i="4"/>
  <c r="I54" i="4"/>
  <c r="J54" i="4"/>
  <c r="K54" i="4"/>
  <c r="Q54" i="4"/>
  <c r="R54" i="4"/>
  <c r="S54" i="4"/>
  <c r="T54" i="4"/>
  <c r="U54" i="4"/>
  <c r="G55" i="4"/>
  <c r="H55" i="4"/>
  <c r="I55" i="4"/>
  <c r="J55" i="4"/>
  <c r="K55" i="4"/>
  <c r="Q55" i="4"/>
  <c r="R55" i="4"/>
  <c r="S55" i="4"/>
  <c r="T55" i="4"/>
  <c r="U55" i="4"/>
  <c r="G56" i="4"/>
  <c r="H56" i="4"/>
  <c r="I56" i="4"/>
  <c r="J56" i="4"/>
  <c r="K56" i="4"/>
  <c r="Q56" i="4"/>
  <c r="W56" i="4"/>
  <c r="R56" i="4"/>
  <c r="S56" i="4"/>
  <c r="T56" i="4"/>
  <c r="U56" i="4"/>
  <c r="G57" i="4"/>
  <c r="H57" i="4"/>
  <c r="M57" i="4"/>
  <c r="I57" i="4"/>
  <c r="J57" i="4"/>
  <c r="L57" i="4"/>
  <c r="K57" i="4"/>
  <c r="Q57" i="4"/>
  <c r="R57" i="4"/>
  <c r="X57" i="4"/>
  <c r="S57" i="4"/>
  <c r="T57" i="4"/>
  <c r="U57" i="4"/>
  <c r="G58" i="4"/>
  <c r="H58" i="4"/>
  <c r="I58" i="4"/>
  <c r="J58" i="4"/>
  <c r="K58" i="4"/>
  <c r="Q58" i="4"/>
  <c r="R58" i="4"/>
  <c r="S58" i="4"/>
  <c r="T58" i="4"/>
  <c r="U58" i="4"/>
  <c r="G59" i="4"/>
  <c r="H59" i="4"/>
  <c r="I59" i="4"/>
  <c r="J59" i="4"/>
  <c r="K59" i="4"/>
  <c r="Q59" i="4"/>
  <c r="R59" i="4"/>
  <c r="S59" i="4"/>
  <c r="T59" i="4"/>
  <c r="U59" i="4"/>
  <c r="G60" i="4"/>
  <c r="H60" i="4"/>
  <c r="I60" i="4"/>
  <c r="J60" i="4"/>
  <c r="K60" i="4"/>
  <c r="Q60" i="4"/>
  <c r="R60" i="4"/>
  <c r="S60" i="4"/>
  <c r="T60" i="4"/>
  <c r="U60" i="4"/>
  <c r="G61" i="4"/>
  <c r="H61" i="4"/>
  <c r="I61" i="4"/>
  <c r="J61" i="4"/>
  <c r="K61" i="4"/>
  <c r="Q61" i="4"/>
  <c r="R61" i="4"/>
  <c r="S61" i="4"/>
  <c r="T61" i="4"/>
  <c r="U61" i="4"/>
  <c r="G62" i="4"/>
  <c r="H62" i="4"/>
  <c r="M62" i="4"/>
  <c r="I62" i="4"/>
  <c r="J62" i="4"/>
  <c r="K62" i="4"/>
  <c r="Q62" i="4"/>
  <c r="R62" i="4"/>
  <c r="S62" i="4"/>
  <c r="T62" i="4"/>
  <c r="U62" i="4"/>
  <c r="G63" i="4"/>
  <c r="H63" i="4"/>
  <c r="I63" i="4"/>
  <c r="L63" i="4"/>
  <c r="J63" i="4"/>
  <c r="K63" i="4"/>
  <c r="Q63" i="4"/>
  <c r="R63" i="4"/>
  <c r="X63" i="4"/>
  <c r="S63" i="4"/>
  <c r="T63" i="4"/>
  <c r="U63" i="4"/>
  <c r="G64" i="4"/>
  <c r="M64" i="4"/>
  <c r="H64" i="4"/>
  <c r="I64" i="4"/>
  <c r="J64" i="4"/>
  <c r="K64" i="4"/>
  <c r="Q64" i="4"/>
  <c r="R64" i="4"/>
  <c r="S64" i="4"/>
  <c r="T64" i="4"/>
  <c r="U64" i="4"/>
  <c r="G65" i="4"/>
  <c r="H65" i="4"/>
  <c r="N65" i="4"/>
  <c r="I65" i="4"/>
  <c r="J65" i="4"/>
  <c r="K65" i="4"/>
  <c r="Q65" i="4"/>
  <c r="R65" i="4"/>
  <c r="S65" i="4"/>
  <c r="T65" i="4"/>
  <c r="U65" i="4"/>
  <c r="G66" i="4"/>
  <c r="H66" i="4"/>
  <c r="I66" i="4"/>
  <c r="J66" i="4"/>
  <c r="K66" i="4"/>
  <c r="Q66" i="4"/>
  <c r="R66" i="4"/>
  <c r="W66" i="4"/>
  <c r="S66" i="4"/>
  <c r="T66" i="4"/>
  <c r="U66" i="4"/>
  <c r="G67" i="4"/>
  <c r="H67" i="4"/>
  <c r="I67" i="4"/>
  <c r="J67" i="4"/>
  <c r="K67" i="4"/>
  <c r="Q67" i="4"/>
  <c r="R67" i="4"/>
  <c r="S67" i="4"/>
  <c r="T67" i="4"/>
  <c r="U67" i="4"/>
  <c r="G68" i="4"/>
  <c r="H68" i="4"/>
  <c r="M68" i="4"/>
  <c r="I68" i="4"/>
  <c r="J68" i="4"/>
  <c r="K68" i="4"/>
  <c r="Q68" i="4"/>
  <c r="R68" i="4"/>
  <c r="S68" i="4"/>
  <c r="T68" i="4"/>
  <c r="U68" i="4"/>
  <c r="H69" i="4"/>
  <c r="I69" i="4"/>
  <c r="J69" i="4"/>
  <c r="K69" i="4"/>
  <c r="Q69" i="4"/>
  <c r="R69" i="4"/>
  <c r="S69" i="4"/>
  <c r="T69" i="4"/>
  <c r="U69" i="4"/>
  <c r="G70" i="4"/>
  <c r="H70" i="4"/>
  <c r="I70" i="4"/>
  <c r="J70" i="4"/>
  <c r="K70" i="4"/>
  <c r="Q70" i="4"/>
  <c r="R70" i="4"/>
  <c r="S70" i="4"/>
  <c r="T70" i="4"/>
  <c r="U70" i="4"/>
  <c r="G71" i="4"/>
  <c r="H71" i="4"/>
  <c r="I71" i="4"/>
  <c r="J71" i="4"/>
  <c r="K71" i="4"/>
  <c r="M71" i="4"/>
  <c r="Q71" i="4"/>
  <c r="R71" i="4"/>
  <c r="S71" i="4"/>
  <c r="T71" i="4"/>
  <c r="U71" i="4"/>
  <c r="G72" i="4"/>
  <c r="H72" i="4"/>
  <c r="I72" i="4"/>
  <c r="J72" i="4"/>
  <c r="K72" i="4"/>
  <c r="Q72" i="4"/>
  <c r="W72" i="4"/>
  <c r="R72" i="4"/>
  <c r="S72" i="4"/>
  <c r="T72" i="4"/>
  <c r="U72" i="4"/>
  <c r="X72" i="4"/>
  <c r="G73" i="4"/>
  <c r="H73" i="4"/>
  <c r="I73" i="4"/>
  <c r="J73" i="4"/>
  <c r="K73" i="4"/>
  <c r="Q73" i="4"/>
  <c r="R73" i="4"/>
  <c r="S73" i="4"/>
  <c r="T73" i="4"/>
  <c r="U73" i="4"/>
  <c r="G74" i="4"/>
  <c r="M74" i="4"/>
  <c r="H74" i="4"/>
  <c r="I74" i="4"/>
  <c r="J74" i="4"/>
  <c r="K74" i="4"/>
  <c r="Q74" i="4"/>
  <c r="R74" i="4"/>
  <c r="S74" i="4"/>
  <c r="T74" i="4"/>
  <c r="U74" i="4"/>
  <c r="G75" i="4"/>
  <c r="H75" i="4"/>
  <c r="M75" i="4"/>
  <c r="I75" i="4"/>
  <c r="J75" i="4"/>
  <c r="K75" i="4"/>
  <c r="Q75" i="4"/>
  <c r="R75" i="4"/>
  <c r="S75" i="4"/>
  <c r="T75" i="4"/>
  <c r="U75" i="4"/>
  <c r="G76" i="4"/>
  <c r="H76" i="4"/>
  <c r="M76" i="4"/>
  <c r="I76" i="4"/>
  <c r="J76" i="4"/>
  <c r="K76" i="4"/>
  <c r="Q76" i="4"/>
  <c r="R76" i="4"/>
  <c r="W76" i="4"/>
  <c r="S76" i="4"/>
  <c r="T76" i="4"/>
  <c r="U76" i="4"/>
  <c r="R49" i="4"/>
  <c r="Q49" i="4"/>
  <c r="H49" i="4"/>
  <c r="G49" i="4"/>
  <c r="U43" i="4"/>
  <c r="T43" i="4"/>
  <c r="S43" i="4"/>
  <c r="R43" i="4"/>
  <c r="W43" i="4"/>
  <c r="Q43" i="4"/>
  <c r="K43" i="4"/>
  <c r="J43" i="4"/>
  <c r="I43" i="4"/>
  <c r="H43" i="4"/>
  <c r="G43" i="4"/>
  <c r="U42" i="4"/>
  <c r="T42" i="4"/>
  <c r="S42" i="4"/>
  <c r="R42" i="4"/>
  <c r="Q42" i="4"/>
  <c r="K42" i="4"/>
  <c r="J42" i="4"/>
  <c r="I42" i="4"/>
  <c r="H42" i="4"/>
  <c r="G42" i="4"/>
  <c r="N42" i="4"/>
  <c r="U41" i="4"/>
  <c r="T41" i="4"/>
  <c r="S41" i="4"/>
  <c r="R41" i="4"/>
  <c r="Q41" i="4"/>
  <c r="X41" i="4"/>
  <c r="K41" i="4"/>
  <c r="J41" i="4"/>
  <c r="I41" i="4"/>
  <c r="H41" i="4"/>
  <c r="G41" i="4"/>
  <c r="U40" i="4"/>
  <c r="T40" i="4"/>
  <c r="S40" i="4"/>
  <c r="R40" i="4"/>
  <c r="Q40" i="4"/>
  <c r="X40" i="4"/>
  <c r="K40" i="4"/>
  <c r="J40" i="4"/>
  <c r="I40" i="4"/>
  <c r="H40" i="4"/>
  <c r="G40" i="4"/>
  <c r="N40" i="4"/>
  <c r="U39" i="4"/>
  <c r="T39" i="4"/>
  <c r="S39" i="4"/>
  <c r="R39" i="4"/>
  <c r="Q39" i="4"/>
  <c r="K39" i="4"/>
  <c r="J39" i="4"/>
  <c r="I39" i="4"/>
  <c r="H39" i="4"/>
  <c r="G39" i="4"/>
  <c r="X38" i="4"/>
  <c r="U38" i="4"/>
  <c r="T38" i="4"/>
  <c r="S38" i="4"/>
  <c r="R38" i="4"/>
  <c r="Q38" i="4"/>
  <c r="W38" i="4"/>
  <c r="K38" i="4"/>
  <c r="J38" i="4"/>
  <c r="I38" i="4"/>
  <c r="H38" i="4"/>
  <c r="G38" i="4"/>
  <c r="U37" i="4"/>
  <c r="T37" i="4"/>
  <c r="S37" i="4"/>
  <c r="R37" i="4"/>
  <c r="Q37" i="4"/>
  <c r="K37" i="4"/>
  <c r="J37" i="4"/>
  <c r="I37" i="4"/>
  <c r="H37" i="4"/>
  <c r="G37" i="4"/>
  <c r="U36" i="4"/>
  <c r="T36" i="4"/>
  <c r="S36" i="4"/>
  <c r="R36" i="4"/>
  <c r="Q36" i="4"/>
  <c r="K36" i="4"/>
  <c r="J36" i="4"/>
  <c r="I36" i="4"/>
  <c r="H36" i="4"/>
  <c r="G36" i="4"/>
  <c r="N36" i="4"/>
  <c r="U35" i="4"/>
  <c r="T35" i="4"/>
  <c r="S35" i="4"/>
  <c r="R35" i="4"/>
  <c r="X35" i="4"/>
  <c r="Q35" i="4"/>
  <c r="K35" i="4"/>
  <c r="J35" i="4"/>
  <c r="I35" i="4"/>
  <c r="L35" i="4"/>
  <c r="H35" i="4"/>
  <c r="G35" i="4"/>
  <c r="N35" i="4"/>
  <c r="U34" i="4"/>
  <c r="T34" i="4"/>
  <c r="S34" i="4"/>
  <c r="R34" i="4"/>
  <c r="Q34" i="4"/>
  <c r="X34" i="4"/>
  <c r="K34" i="4"/>
  <c r="J34" i="4"/>
  <c r="I34" i="4"/>
  <c r="L34" i="4"/>
  <c r="H34" i="4"/>
  <c r="G34" i="4"/>
  <c r="U33" i="4"/>
  <c r="T33" i="4"/>
  <c r="S33" i="4"/>
  <c r="R33" i="4"/>
  <c r="Q33" i="4"/>
  <c r="K33" i="4"/>
  <c r="J33" i="4"/>
  <c r="I33" i="4"/>
  <c r="H33" i="4"/>
  <c r="G33" i="4"/>
  <c r="U32" i="4"/>
  <c r="T32" i="4"/>
  <c r="S32" i="4"/>
  <c r="R32" i="4"/>
  <c r="Q32" i="4"/>
  <c r="X32" i="4"/>
  <c r="K32" i="4"/>
  <c r="J32" i="4"/>
  <c r="I32" i="4"/>
  <c r="H32" i="4"/>
  <c r="G32" i="4"/>
  <c r="U31" i="4"/>
  <c r="T31" i="4"/>
  <c r="S31" i="4"/>
  <c r="R31" i="4"/>
  <c r="Q31" i="4"/>
  <c r="K31" i="4"/>
  <c r="J31" i="4"/>
  <c r="I31" i="4"/>
  <c r="H31" i="4"/>
  <c r="G31" i="4"/>
  <c r="X30" i="4"/>
  <c r="U30" i="4"/>
  <c r="T30" i="4"/>
  <c r="S30" i="4"/>
  <c r="R30" i="4"/>
  <c r="Q30" i="4"/>
  <c r="W30" i="4"/>
  <c r="K30" i="4"/>
  <c r="J30" i="4"/>
  <c r="I30" i="4"/>
  <c r="H30" i="4"/>
  <c r="G30" i="4"/>
  <c r="U29" i="4"/>
  <c r="T29" i="4"/>
  <c r="S29" i="4"/>
  <c r="R29" i="4"/>
  <c r="Q29" i="4"/>
  <c r="K29" i="4"/>
  <c r="J29" i="4"/>
  <c r="I29" i="4"/>
  <c r="H29" i="4"/>
  <c r="G29" i="4"/>
  <c r="N29" i="4"/>
  <c r="U28" i="4"/>
  <c r="T28" i="4"/>
  <c r="S28" i="4"/>
  <c r="V28" i="4"/>
  <c r="R28" i="4"/>
  <c r="X28" i="4"/>
  <c r="Q28" i="4"/>
  <c r="K28" i="4"/>
  <c r="J28" i="4"/>
  <c r="I28" i="4"/>
  <c r="H28" i="4"/>
  <c r="G28" i="4"/>
  <c r="U27" i="4"/>
  <c r="T27" i="4"/>
  <c r="S27" i="4"/>
  <c r="R27" i="4"/>
  <c r="Q27" i="4"/>
  <c r="K27" i="4"/>
  <c r="J27" i="4"/>
  <c r="I27" i="4"/>
  <c r="H27" i="4"/>
  <c r="G27" i="4"/>
  <c r="N27" i="4"/>
  <c r="U26" i="4"/>
  <c r="T26" i="4"/>
  <c r="S26" i="4"/>
  <c r="R26" i="4"/>
  <c r="Q26" i="4"/>
  <c r="K26" i="4"/>
  <c r="J26" i="4"/>
  <c r="I26" i="4"/>
  <c r="H26" i="4"/>
  <c r="G26" i="4"/>
  <c r="U25" i="4"/>
  <c r="T25" i="4"/>
  <c r="S25" i="4"/>
  <c r="V25" i="4"/>
  <c r="R25" i="4"/>
  <c r="Q25" i="4"/>
  <c r="X25" i="4"/>
  <c r="K25" i="4"/>
  <c r="J25" i="4"/>
  <c r="I25" i="4"/>
  <c r="H25" i="4"/>
  <c r="G25" i="4"/>
  <c r="M25" i="4"/>
  <c r="U24" i="4"/>
  <c r="T24" i="4"/>
  <c r="S24" i="4"/>
  <c r="R24" i="4"/>
  <c r="Q24" i="4"/>
  <c r="K24" i="4"/>
  <c r="J24" i="4"/>
  <c r="I24" i="4"/>
  <c r="H24" i="4"/>
  <c r="G24" i="4"/>
  <c r="U23" i="4"/>
  <c r="T23" i="4"/>
  <c r="S23" i="4"/>
  <c r="R23" i="4"/>
  <c r="Q23" i="4"/>
  <c r="K23" i="4"/>
  <c r="J23" i="4"/>
  <c r="I23" i="4"/>
  <c r="H23" i="4"/>
  <c r="G23" i="4"/>
  <c r="U22" i="4"/>
  <c r="T22" i="4"/>
  <c r="S22" i="4"/>
  <c r="R22" i="4"/>
  <c r="Q22" i="4"/>
  <c r="K22" i="4"/>
  <c r="J22" i="4"/>
  <c r="I22" i="4"/>
  <c r="H22" i="4"/>
  <c r="G22" i="4"/>
  <c r="U21" i="4"/>
  <c r="T21" i="4"/>
  <c r="S21" i="4"/>
  <c r="R21" i="4"/>
  <c r="Q21" i="4"/>
  <c r="K21" i="4"/>
  <c r="J21" i="4"/>
  <c r="I21" i="4"/>
  <c r="H21" i="4"/>
  <c r="G21" i="4"/>
  <c r="N21" i="4"/>
  <c r="U20" i="4"/>
  <c r="T20" i="4"/>
  <c r="S20" i="4"/>
  <c r="V20" i="4"/>
  <c r="R20" i="4"/>
  <c r="Q20" i="4"/>
  <c r="K20" i="4"/>
  <c r="J20" i="4"/>
  <c r="I20" i="4"/>
  <c r="H20" i="4"/>
  <c r="G20" i="4"/>
  <c r="U19" i="4"/>
  <c r="T19" i="4"/>
  <c r="S19" i="4"/>
  <c r="R19" i="4"/>
  <c r="Q19" i="4"/>
  <c r="K19" i="4"/>
  <c r="J19" i="4"/>
  <c r="I19" i="4"/>
  <c r="H19" i="4"/>
  <c r="G19" i="4"/>
  <c r="N19" i="4"/>
  <c r="U18" i="4"/>
  <c r="T18" i="4"/>
  <c r="S18" i="4"/>
  <c r="R18" i="4"/>
  <c r="Q18" i="4"/>
  <c r="K18" i="4"/>
  <c r="J18" i="4"/>
  <c r="I18" i="4"/>
  <c r="H18" i="4"/>
  <c r="G18" i="4"/>
  <c r="N18" i="4"/>
  <c r="U17" i="4"/>
  <c r="T17" i="4"/>
  <c r="S17" i="4"/>
  <c r="R17" i="4"/>
  <c r="Q17" i="4"/>
  <c r="K17" i="4"/>
  <c r="J17" i="4"/>
  <c r="I17" i="4"/>
  <c r="H17" i="4"/>
  <c r="G17" i="4"/>
  <c r="M17" i="4"/>
  <c r="U16" i="4"/>
  <c r="T16" i="4"/>
  <c r="S16" i="4"/>
  <c r="R16" i="4"/>
  <c r="Q16" i="4"/>
  <c r="K16" i="4"/>
  <c r="J16" i="4"/>
  <c r="I16" i="4"/>
  <c r="H16" i="4"/>
  <c r="G16" i="4"/>
  <c r="U15" i="4"/>
  <c r="T15" i="4"/>
  <c r="S15" i="4"/>
  <c r="R15" i="4"/>
  <c r="Q15" i="4"/>
  <c r="W15" i="4"/>
  <c r="K15" i="4"/>
  <c r="J15" i="4"/>
  <c r="I15" i="4"/>
  <c r="H15" i="4"/>
  <c r="G15" i="4"/>
  <c r="U14" i="4"/>
  <c r="T14" i="4"/>
  <c r="S14" i="4"/>
  <c r="R14" i="4"/>
  <c r="Q14" i="4"/>
  <c r="K14" i="4"/>
  <c r="J14" i="4"/>
  <c r="I14" i="4"/>
  <c r="H14" i="4"/>
  <c r="G14" i="4"/>
  <c r="U13" i="4"/>
  <c r="T13" i="4"/>
  <c r="S13" i="4"/>
  <c r="R13" i="4"/>
  <c r="Q13" i="4"/>
  <c r="K13" i="4"/>
  <c r="J13" i="4"/>
  <c r="I13" i="4"/>
  <c r="H13" i="4"/>
  <c r="G13" i="4"/>
  <c r="N13" i="4"/>
  <c r="U12" i="4"/>
  <c r="T12" i="4"/>
  <c r="S12" i="4"/>
  <c r="R12" i="4"/>
  <c r="Q12" i="4"/>
  <c r="K12" i="4"/>
  <c r="J12" i="4"/>
  <c r="I12" i="4"/>
  <c r="H12" i="4"/>
  <c r="G12" i="4"/>
  <c r="U11" i="4"/>
  <c r="T11" i="4"/>
  <c r="S11" i="4"/>
  <c r="R11" i="4"/>
  <c r="Q11" i="4"/>
  <c r="X11" i="4"/>
  <c r="K11" i="4"/>
  <c r="J11" i="4"/>
  <c r="I11" i="4"/>
  <c r="L11" i="4"/>
  <c r="H11" i="4"/>
  <c r="G11" i="4"/>
  <c r="U10" i="4"/>
  <c r="T10" i="4"/>
  <c r="S10" i="4"/>
  <c r="R10" i="4"/>
  <c r="Q10" i="4"/>
  <c r="K10" i="4"/>
  <c r="J10" i="4"/>
  <c r="I10" i="4"/>
  <c r="H10" i="4"/>
  <c r="G10" i="4"/>
  <c r="M10" i="4"/>
  <c r="U9" i="4"/>
  <c r="T9" i="4"/>
  <c r="S9" i="4"/>
  <c r="R9" i="4"/>
  <c r="Q9" i="4"/>
  <c r="K9" i="4"/>
  <c r="J9" i="4"/>
  <c r="I9" i="4"/>
  <c r="H9" i="4"/>
  <c r="G9" i="4"/>
  <c r="U8" i="4"/>
  <c r="T8" i="4"/>
  <c r="S8" i="4"/>
  <c r="R8" i="4"/>
  <c r="Q8" i="4"/>
  <c r="K8" i="4"/>
  <c r="J8" i="4"/>
  <c r="I8" i="4"/>
  <c r="H8" i="4"/>
  <c r="G8" i="4"/>
  <c r="U7" i="4"/>
  <c r="T7" i="4"/>
  <c r="S7" i="4"/>
  <c r="R7" i="4"/>
  <c r="Q7" i="4"/>
  <c r="W7" i="4"/>
  <c r="K7" i="4"/>
  <c r="J7" i="4"/>
  <c r="I7" i="4"/>
  <c r="H7" i="4"/>
  <c r="N7" i="4"/>
  <c r="G7" i="4"/>
  <c r="U6" i="4"/>
  <c r="T6" i="4"/>
  <c r="S6" i="4"/>
  <c r="R6" i="4"/>
  <c r="Q6" i="4"/>
  <c r="W6" i="4"/>
  <c r="K6" i="4"/>
  <c r="J6" i="4"/>
  <c r="I6" i="4"/>
  <c r="H6" i="4"/>
  <c r="G6" i="4"/>
  <c r="U5" i="4"/>
  <c r="T5" i="4"/>
  <c r="S5" i="4"/>
  <c r="R5" i="4"/>
  <c r="X5" i="4"/>
  <c r="Q5" i="4"/>
  <c r="K5" i="4"/>
  <c r="J5" i="4"/>
  <c r="I5" i="4"/>
  <c r="H5" i="4"/>
  <c r="G5" i="4"/>
  <c r="I49" i="4"/>
  <c r="J49" i="4"/>
  <c r="K49" i="4"/>
  <c r="S49" i="4"/>
  <c r="T49" i="4"/>
  <c r="U49" i="4"/>
  <c r="R4" i="4"/>
  <c r="Q4" i="4"/>
  <c r="H4" i="4"/>
  <c r="G4" i="4"/>
  <c r="T4" i="4"/>
  <c r="J4" i="4"/>
  <c r="U4" i="4"/>
  <c r="S4" i="4"/>
  <c r="K4" i="4"/>
  <c r="N66" i="4"/>
  <c r="M58" i="4"/>
  <c r="V77" i="4"/>
  <c r="L71" i="4"/>
  <c r="L79" i="4"/>
  <c r="X73" i="4"/>
  <c r="M61" i="4"/>
  <c r="N57" i="4"/>
  <c r="O57" i="4"/>
  <c r="M72" i="4"/>
  <c r="W62" i="4"/>
  <c r="V61" i="4"/>
  <c r="X84" i="4"/>
  <c r="W88" i="4"/>
  <c r="N76" i="4"/>
  <c r="W70" i="4"/>
  <c r="V58" i="4"/>
  <c r="W68" i="4"/>
  <c r="X50" i="4"/>
  <c r="M82" i="4"/>
  <c r="L76" i="4"/>
  <c r="W74" i="4"/>
  <c r="M73" i="4"/>
  <c r="M70" i="4"/>
  <c r="L69" i="4"/>
  <c r="N68" i="4"/>
  <c r="X60" i="4"/>
  <c r="L58" i="4"/>
  <c r="N55" i="4"/>
  <c r="L54" i="4"/>
  <c r="W52" i="4"/>
  <c r="N85" i="4"/>
  <c r="O85" i="4"/>
  <c r="N77" i="4"/>
  <c r="V86" i="4"/>
  <c r="L18" i="4"/>
  <c r="L39" i="4"/>
  <c r="V9" i="4"/>
  <c r="V32" i="4"/>
  <c r="V33" i="4"/>
  <c r="L13" i="4"/>
  <c r="N15" i="4"/>
  <c r="N32" i="4"/>
  <c r="W19" i="4"/>
  <c r="W27" i="4"/>
  <c r="X18" i="4"/>
  <c r="W22" i="4"/>
  <c r="X26" i="4"/>
  <c r="X37" i="4"/>
  <c r="N39" i="4"/>
  <c r="N10" i="4"/>
  <c r="V8" i="4"/>
  <c r="X36" i="4"/>
  <c r="L82" i="4"/>
  <c r="M88" i="4"/>
  <c r="W86" i="4"/>
  <c r="N5" i="4"/>
  <c r="M9" i="4"/>
  <c r="X10" i="4"/>
  <c r="W14" i="4"/>
  <c r="N16" i="4"/>
  <c r="V17" i="4"/>
  <c r="L19" i="4"/>
  <c r="X21" i="4"/>
  <c r="N24" i="4"/>
  <c r="V24" i="4"/>
  <c r="L26" i="4"/>
  <c r="L27" i="4"/>
  <c r="N28" i="4"/>
  <c r="X29" i="4"/>
  <c r="N31" i="4"/>
  <c r="X33" i="4"/>
  <c r="V36" i="4"/>
  <c r="L42" i="4"/>
  <c r="N43" i="4"/>
  <c r="V69" i="4"/>
  <c r="M69" i="4"/>
  <c r="V66" i="4"/>
  <c r="W64" i="4"/>
  <c r="N63" i="4"/>
  <c r="O63" i="4"/>
  <c r="M60" i="4"/>
  <c r="X58" i="4"/>
  <c r="L53" i="4"/>
  <c r="W50" i="4"/>
  <c r="Y50" i="4"/>
  <c r="M85" i="4"/>
  <c r="X83" i="4"/>
  <c r="W80" i="4"/>
  <c r="N79" i="4"/>
  <c r="W77" i="4"/>
  <c r="L66" i="4"/>
  <c r="O66" i="4"/>
  <c r="L15" i="4"/>
  <c r="L68" i="4"/>
  <c r="X61" i="4"/>
  <c r="V57" i="4"/>
  <c r="X55" i="4"/>
  <c r="V16" i="4"/>
  <c r="V13" i="4"/>
  <c r="L23" i="4"/>
  <c r="V40" i="4"/>
  <c r="L43" i="4"/>
  <c r="W63" i="4"/>
  <c r="M59" i="4"/>
  <c r="L56" i="4"/>
  <c r="V78" i="4"/>
  <c r="V73" i="4"/>
  <c r="Y73" i="4"/>
  <c r="AC73" i="4"/>
  <c r="X56" i="4"/>
  <c r="L84" i="4"/>
  <c r="X8" i="4"/>
  <c r="W11" i="4"/>
  <c r="M18" i="4"/>
  <c r="O18" i="4"/>
  <c r="P18" i="4"/>
  <c r="X19" i="4"/>
  <c r="V21" i="4"/>
  <c r="W23" i="4"/>
  <c r="V29" i="4"/>
  <c r="L31" i="4"/>
  <c r="M33" i="4"/>
  <c r="N37" i="4"/>
  <c r="V41" i="4"/>
  <c r="X69" i="4"/>
  <c r="X66" i="4"/>
  <c r="Y66" i="4"/>
  <c r="M65" i="4"/>
  <c r="L64" i="4"/>
  <c r="M63" i="4"/>
  <c r="W61" i="4"/>
  <c r="W60" i="4"/>
  <c r="W58" i="4"/>
  <c r="L55" i="4"/>
  <c r="W54" i="4"/>
  <c r="V53" i="4"/>
  <c r="L52" i="4"/>
  <c r="W85" i="4"/>
  <c r="W83" i="4"/>
  <c r="L83" i="4"/>
  <c r="N82" i="4"/>
  <c r="L80" i="4"/>
  <c r="M79" i="4"/>
  <c r="N8" i="4"/>
  <c r="N23" i="4"/>
  <c r="X74" i="4"/>
  <c r="Y74" i="4"/>
  <c r="L10" i="4"/>
  <c r="O10" i="4"/>
  <c r="P10" i="4"/>
  <c r="X16" i="4"/>
  <c r="N26" i="4"/>
  <c r="W31" i="4"/>
  <c r="V37" i="4"/>
  <c r="M41" i="4"/>
  <c r="V74" i="4"/>
  <c r="X68" i="4"/>
  <c r="M67" i="4"/>
  <c r="M66" i="4"/>
  <c r="V65" i="4"/>
  <c r="L85" i="4"/>
  <c r="V83" i="4"/>
  <c r="L88" i="4"/>
  <c r="X13" i="4"/>
  <c r="N11" i="4"/>
  <c r="X24" i="4"/>
  <c r="N34" i="4"/>
  <c r="W39" i="4"/>
  <c r="N73" i="4"/>
  <c r="O73" i="4"/>
  <c r="W71" i="4"/>
  <c r="N70" i="4"/>
  <c r="O70" i="4"/>
  <c r="W65" i="4"/>
  <c r="L60" i="4"/>
  <c r="N58" i="4"/>
  <c r="N50" i="4"/>
  <c r="O50" i="4"/>
  <c r="V80" i="4"/>
  <c r="M77" i="4"/>
  <c r="M86" i="4"/>
  <c r="Y58" i="4"/>
  <c r="W35" i="4"/>
  <c r="X42" i="4"/>
  <c r="X75" i="4"/>
  <c r="W73" i="4"/>
  <c r="V71" i="4"/>
  <c r="L67" i="4"/>
  <c r="L62" i="4"/>
  <c r="V59" i="4"/>
  <c r="W55" i="4"/>
  <c r="W53" i="4"/>
  <c r="L51" i="4"/>
  <c r="X85" i="4"/>
  <c r="Y85" i="4"/>
  <c r="V82" i="4"/>
  <c r="W81" i="4"/>
  <c r="W79" i="4"/>
  <c r="L78" i="4"/>
  <c r="X77" i="4"/>
  <c r="V87" i="4"/>
  <c r="X86" i="4"/>
  <c r="N86" i="4"/>
  <c r="X20" i="4"/>
  <c r="L49" i="4"/>
  <c r="M5" i="4"/>
  <c r="N6" i="4"/>
  <c r="N14" i="4"/>
  <c r="N17" i="4"/>
  <c r="M21" i="4"/>
  <c r="M22" i="4"/>
  <c r="V22" i="4"/>
  <c r="N25" i="4"/>
  <c r="X27" i="4"/>
  <c r="M29" i="4"/>
  <c r="M30" i="4"/>
  <c r="V30" i="4"/>
  <c r="Y30" i="4"/>
  <c r="Z30" i="4"/>
  <c r="N33" i="4"/>
  <c r="M37" i="4"/>
  <c r="M38" i="4"/>
  <c r="V38" i="4"/>
  <c r="N41" i="4"/>
  <c r="V76" i="4"/>
  <c r="O68" i="4"/>
  <c r="O52" i="4"/>
  <c r="N9" i="4"/>
  <c r="V12" i="4"/>
  <c r="M13" i="4"/>
  <c r="V14" i="4"/>
  <c r="L6" i="4"/>
  <c r="X6" i="4"/>
  <c r="V7" i="4"/>
  <c r="L8" i="4"/>
  <c r="W8" i="4"/>
  <c r="X9" i="4"/>
  <c r="Y9" i="4"/>
  <c r="Z9" i="4"/>
  <c r="N12" i="4"/>
  <c r="L14" i="4"/>
  <c r="X14" i="4"/>
  <c r="V15" i="4"/>
  <c r="L16" i="4"/>
  <c r="W16" i="4"/>
  <c r="X17" i="4"/>
  <c r="N20" i="4"/>
  <c r="L22" i="4"/>
  <c r="X22" i="4"/>
  <c r="V23" i="4"/>
  <c r="L24" i="4"/>
  <c r="W24" i="4"/>
  <c r="L30" i="4"/>
  <c r="V31" i="4"/>
  <c r="L32" i="4"/>
  <c r="W32" i="4"/>
  <c r="Y32" i="4"/>
  <c r="Z32" i="4"/>
  <c r="L38" i="4"/>
  <c r="V39" i="4"/>
  <c r="L40" i="4"/>
  <c r="W40" i="4"/>
  <c r="M49" i="4"/>
  <c r="L74" i="4"/>
  <c r="L72" i="4"/>
  <c r="N71" i="4"/>
  <c r="O71" i="4"/>
  <c r="N67" i="4"/>
  <c r="O67" i="4"/>
  <c r="L65" i="4"/>
  <c r="O65" i="4"/>
  <c r="V64" i="4"/>
  <c r="V62" i="4"/>
  <c r="N62" i="4"/>
  <c r="W59" i="4"/>
  <c r="V55" i="4"/>
  <c r="M51" i="4"/>
  <c r="M84" i="4"/>
  <c r="M78" i="4"/>
  <c r="W87" i="4"/>
  <c r="W12" i="4"/>
  <c r="V10" i="4"/>
  <c r="V18" i="4"/>
  <c r="V26" i="4"/>
  <c r="V34" i="4"/>
  <c r="V42" i="4"/>
  <c r="X43" i="4"/>
  <c r="L75" i="4"/>
  <c r="L70" i="4"/>
  <c r="V67" i="4"/>
  <c r="V60" i="4"/>
  <c r="Y60" i="4"/>
  <c r="W57" i="4"/>
  <c r="M53" i="4"/>
  <c r="V51" i="4"/>
  <c r="V84" i="4"/>
  <c r="Y84" i="4"/>
  <c r="W82" i="4"/>
  <c r="L81" i="4"/>
  <c r="M80" i="4"/>
  <c r="V88" i="4"/>
  <c r="O82" i="4"/>
  <c r="O76" i="4"/>
  <c r="X7" i="4"/>
  <c r="L12" i="4"/>
  <c r="X15" i="4"/>
  <c r="X23" i="4"/>
  <c r="L28" i="4"/>
  <c r="X31" i="4"/>
  <c r="L36" i="4"/>
  <c r="X39" i="4"/>
  <c r="X76" i="4"/>
  <c r="N75" i="4"/>
  <c r="L73" i="4"/>
  <c r="V72" i="4"/>
  <c r="X71" i="4"/>
  <c r="V70" i="4"/>
  <c r="W67" i="4"/>
  <c r="V63" i="4"/>
  <c r="Y63" i="4"/>
  <c r="L61" i="4"/>
  <c r="L59" i="4"/>
  <c r="W51" i="4"/>
  <c r="W84" i="4"/>
  <c r="M81" i="4"/>
  <c r="W78" i="4"/>
  <c r="L77" i="4"/>
  <c r="L87" i="4"/>
  <c r="L20" i="4"/>
  <c r="M8" i="4"/>
  <c r="L9" i="4"/>
  <c r="V11" i="4"/>
  <c r="Y11" i="4"/>
  <c r="Z11" i="4"/>
  <c r="M16" i="4"/>
  <c r="L17" i="4"/>
  <c r="V19" i="4"/>
  <c r="M24" i="4"/>
  <c r="L25" i="4"/>
  <c r="M26" i="4"/>
  <c r="V27" i="4"/>
  <c r="M32" i="4"/>
  <c r="L33" i="4"/>
  <c r="M34" i="4"/>
  <c r="O34" i="4"/>
  <c r="P34" i="4"/>
  <c r="V35" i="4"/>
  <c r="M40" i="4"/>
  <c r="L41" i="4"/>
  <c r="M42" i="4"/>
  <c r="V43" i="4"/>
  <c r="V75" i="4"/>
  <c r="N74" i="4"/>
  <c r="O74" i="4"/>
  <c r="W69" i="4"/>
  <c r="V68" i="4"/>
  <c r="Y68" i="4"/>
  <c r="X64" i="4"/>
  <c r="Y64" i="4"/>
  <c r="N60" i="4"/>
  <c r="O60" i="4"/>
  <c r="M56" i="4"/>
  <c r="M55" i="4"/>
  <c r="N54" i="4"/>
  <c r="V52" i="4"/>
  <c r="M83" i="4"/>
  <c r="V81" i="4"/>
  <c r="X80" i="4"/>
  <c r="Y80" i="4"/>
  <c r="V79" i="4"/>
  <c r="N88" i="4"/>
  <c r="L21" i="4"/>
  <c r="L29" i="4"/>
  <c r="O29" i="4"/>
  <c r="P29" i="4"/>
  <c r="L37" i="4"/>
  <c r="V56" i="4"/>
  <c r="Y56" i="4"/>
  <c r="V54" i="4"/>
  <c r="O79" i="4"/>
  <c r="M87" i="4"/>
  <c r="L7" i="4"/>
  <c r="V6" i="4"/>
  <c r="Y6" i="4"/>
  <c r="Z6" i="4"/>
  <c r="V5" i="4"/>
  <c r="L5" i="4"/>
  <c r="X87" i="4"/>
  <c r="Y87" i="4"/>
  <c r="N87" i="4"/>
  <c r="X88" i="4"/>
  <c r="Y88" i="4"/>
  <c r="N80" i="4"/>
  <c r="X78" i="4"/>
  <c r="N83" i="4"/>
  <c r="X81" i="4"/>
  <c r="N81" i="4"/>
  <c r="X79" i="4"/>
  <c r="N84" i="4"/>
  <c r="X82" i="4"/>
  <c r="O75" i="4"/>
  <c r="O58" i="4"/>
  <c r="O54" i="4"/>
  <c r="Y72" i="4"/>
  <c r="Y57" i="4"/>
  <c r="N69" i="4"/>
  <c r="N61" i="4"/>
  <c r="X59" i="4"/>
  <c r="N53" i="4"/>
  <c r="X51" i="4"/>
  <c r="X67" i="4"/>
  <c r="W75" i="4"/>
  <c r="N72" i="4"/>
  <c r="O72" i="4"/>
  <c r="X70" i="4"/>
  <c r="Y70" i="4"/>
  <c r="N64" i="4"/>
  <c r="O64" i="4"/>
  <c r="X62" i="4"/>
  <c r="Y62" i="4"/>
  <c r="N56" i="4"/>
  <c r="X54" i="4"/>
  <c r="X65" i="4"/>
  <c r="N59" i="4"/>
  <c r="O59" i="4"/>
  <c r="N51" i="4"/>
  <c r="X52" i="4"/>
  <c r="Y52" i="4"/>
  <c r="AC52" i="4"/>
  <c r="Y38" i="4"/>
  <c r="Z38" i="4"/>
  <c r="Y15" i="4"/>
  <c r="Z15" i="4"/>
  <c r="M6" i="4"/>
  <c r="M14" i="4"/>
  <c r="W20" i="4"/>
  <c r="W28" i="4"/>
  <c r="Y28" i="4"/>
  <c r="Z28" i="4"/>
  <c r="W36" i="4"/>
  <c r="W9" i="4"/>
  <c r="M11" i="4"/>
  <c r="X12" i="4"/>
  <c r="W17" i="4"/>
  <c r="M19" i="4"/>
  <c r="O19" i="4"/>
  <c r="P19" i="4"/>
  <c r="N22" i="4"/>
  <c r="W25" i="4"/>
  <c r="Y25" i="4"/>
  <c r="Z25" i="4"/>
  <c r="M27" i="4"/>
  <c r="N30" i="4"/>
  <c r="W33" i="4"/>
  <c r="M35" i="4"/>
  <c r="O35" i="4"/>
  <c r="P35" i="4"/>
  <c r="N38" i="4"/>
  <c r="W41" i="4"/>
  <c r="Y41" i="4"/>
  <c r="Z41" i="4"/>
  <c r="M43" i="4"/>
  <c r="M7" i="4"/>
  <c r="W13" i="4"/>
  <c r="M15" i="4"/>
  <c r="W21" i="4"/>
  <c r="M23" i="4"/>
  <c r="W29" i="4"/>
  <c r="M31" i="4"/>
  <c r="W37" i="4"/>
  <c r="M39" i="4"/>
  <c r="W10" i="4"/>
  <c r="M12" i="4"/>
  <c r="W18" i="4"/>
  <c r="M20" i="4"/>
  <c r="W26" i="4"/>
  <c r="M28" i="4"/>
  <c r="W34" i="4"/>
  <c r="M36" i="4"/>
  <c r="W42" i="4"/>
  <c r="W5" i="4"/>
  <c r="V49" i="4"/>
  <c r="X49" i="4"/>
  <c r="W49" i="4"/>
  <c r="N49" i="4"/>
  <c r="L4" i="4"/>
  <c r="N4" i="4"/>
  <c r="V4" i="4"/>
  <c r="X4" i="4"/>
  <c r="W4" i="4"/>
  <c r="M4" i="4"/>
  <c r="O77" i="4"/>
  <c r="AC85" i="4"/>
  <c r="O69" i="4"/>
  <c r="O49" i="4"/>
  <c r="Y77" i="4"/>
  <c r="AC50" i="4"/>
  <c r="O14" i="4"/>
  <c r="P14" i="4"/>
  <c r="Y24" i="4"/>
  <c r="Z24" i="4"/>
  <c r="Y29" i="4"/>
  <c r="Z29" i="4"/>
  <c r="Y35" i="4"/>
  <c r="Z35" i="4"/>
  <c r="Y22" i="4"/>
  <c r="Z22" i="4"/>
  <c r="Y13" i="4"/>
  <c r="Z13" i="4"/>
  <c r="O13" i="4"/>
  <c r="P13" i="4"/>
  <c r="AA13" i="4"/>
  <c r="AC13" i="4"/>
  <c r="O7" i="4"/>
  <c r="P7" i="4"/>
  <c r="Y7" i="4"/>
  <c r="Z7" i="4"/>
  <c r="Y8" i="4"/>
  <c r="Z8" i="4"/>
  <c r="Y40" i="4"/>
  <c r="Z40" i="4"/>
  <c r="O27" i="4"/>
  <c r="P27" i="4"/>
  <c r="AA27" i="4"/>
  <c r="AC27" i="4"/>
  <c r="O40" i="4"/>
  <c r="P40" i="4"/>
  <c r="Y19" i="4"/>
  <c r="Z19" i="4"/>
  <c r="AA19" i="4"/>
  <c r="AC19" i="4"/>
  <c r="O31" i="4"/>
  <c r="P31" i="4"/>
  <c r="O21" i="4"/>
  <c r="P21" i="4"/>
  <c r="Y17" i="4"/>
  <c r="Z17" i="4"/>
  <c r="Y39" i="4"/>
  <c r="Z39" i="4"/>
  <c r="Y27" i="4"/>
  <c r="Z27" i="4"/>
  <c r="Y36" i="4"/>
  <c r="Z36" i="4"/>
  <c r="Y21" i="4"/>
  <c r="Z21" i="4"/>
  <c r="O39" i="4"/>
  <c r="P39" i="4"/>
  <c r="Y20" i="4"/>
  <c r="Z20" i="4"/>
  <c r="O32" i="4"/>
  <c r="P32" i="4"/>
  <c r="AA32" i="4"/>
  <c r="AC32" i="4"/>
  <c r="O24" i="4"/>
  <c r="P24" i="4"/>
  <c r="O16" i="4"/>
  <c r="P16" i="4"/>
  <c r="O37" i="4"/>
  <c r="P37" i="4"/>
  <c r="Y33" i="4"/>
  <c r="Z33" i="4"/>
  <c r="O23" i="4"/>
  <c r="P23" i="4"/>
  <c r="O11" i="4"/>
  <c r="P11" i="4"/>
  <c r="Y10" i="4"/>
  <c r="Z10" i="4"/>
  <c r="AA10" i="4"/>
  <c r="AC10" i="4"/>
  <c r="AC66" i="4"/>
  <c r="Y37" i="4"/>
  <c r="Z37" i="4"/>
  <c r="Y69" i="4"/>
  <c r="Y31" i="4"/>
  <c r="Z31" i="4"/>
  <c r="Y26" i="4"/>
  <c r="Z26" i="4"/>
  <c r="Y55" i="4"/>
  <c r="O25" i="4"/>
  <c r="P25" i="4"/>
  <c r="AA25" i="4"/>
  <c r="AC25" i="4"/>
  <c r="Y14" i="4"/>
  <c r="Z14" i="4"/>
  <c r="AA14" i="4"/>
  <c r="AC14" i="4"/>
  <c r="Y71" i="4"/>
  <c r="AC71" i="4"/>
  <c r="O43" i="4"/>
  <c r="P43" i="4"/>
  <c r="O5" i="4"/>
  <c r="P5" i="4"/>
  <c r="O51" i="4"/>
  <c r="Y23" i="4"/>
  <c r="Z23" i="4"/>
  <c r="Y16" i="4"/>
  <c r="Z16" i="4"/>
  <c r="O86" i="4"/>
  <c r="Y61" i="4"/>
  <c r="O61" i="4"/>
  <c r="AC61" i="4"/>
  <c r="AC57" i="4"/>
  <c r="O80" i="4"/>
  <c r="AC80" i="4"/>
  <c r="Y75" i="4"/>
  <c r="AC75" i="4"/>
  <c r="Y18" i="4"/>
  <c r="Z18" i="4"/>
  <c r="AA18" i="4"/>
  <c r="AC18" i="4"/>
  <c r="Y65" i="4"/>
  <c r="AC65" i="4"/>
  <c r="Y82" i="4"/>
  <c r="AC82" i="4"/>
  <c r="O55" i="4"/>
  <c r="Y86" i="4"/>
  <c r="Y83" i="4"/>
  <c r="O78" i="4"/>
  <c r="O41" i="4"/>
  <c r="P41" i="4"/>
  <c r="AA41" i="4"/>
  <c r="AC41" i="4"/>
  <c r="AC58" i="4"/>
  <c r="AC60" i="4"/>
  <c r="Y5" i="4"/>
  <c r="Z5" i="4"/>
  <c r="O12" i="4"/>
  <c r="P12" i="4"/>
  <c r="O15" i="4"/>
  <c r="P15" i="4"/>
  <c r="AA15" i="4"/>
  <c r="AC15" i="4"/>
  <c r="O30" i="4"/>
  <c r="P30" i="4"/>
  <c r="AA30" i="4"/>
  <c r="AC30" i="4"/>
  <c r="Y54" i="4"/>
  <c r="AC54" i="4"/>
  <c r="O88" i="4"/>
  <c r="AC88" i="4"/>
  <c r="O42" i="4"/>
  <c r="P42" i="4"/>
  <c r="O26" i="4"/>
  <c r="P26" i="4"/>
  <c r="O8" i="4"/>
  <c r="P8" i="4"/>
  <c r="Y53" i="4"/>
  <c r="AC77" i="4"/>
  <c r="Y67" i="4"/>
  <c r="AC67" i="4"/>
  <c r="AC68" i="4"/>
  <c r="Y79" i="4"/>
  <c r="O9" i="4"/>
  <c r="P9" i="4"/>
  <c r="AA9" i="4"/>
  <c r="AC9" i="4"/>
  <c r="AC74" i="4"/>
  <c r="AC63" i="4"/>
  <c r="Y51" i="4"/>
  <c r="AC51" i="4"/>
  <c r="O81" i="4"/>
  <c r="O62" i="4"/>
  <c r="AC62" i="4"/>
  <c r="AA35" i="4"/>
  <c r="AC35" i="4"/>
  <c r="O22" i="4"/>
  <c r="P22" i="4"/>
  <c r="AA22" i="4"/>
  <c r="AC22" i="4"/>
  <c r="O28" i="4"/>
  <c r="P28" i="4"/>
  <c r="AA28" i="4"/>
  <c r="AC28" i="4"/>
  <c r="AA29" i="4"/>
  <c r="AC29" i="4"/>
  <c r="O38" i="4"/>
  <c r="P38" i="4"/>
  <c r="AA38" i="4"/>
  <c r="AC38" i="4"/>
  <c r="O6" i="4"/>
  <c r="P6" i="4"/>
  <c r="AA6" i="4"/>
  <c r="O56" i="4"/>
  <c r="AC56" i="4"/>
  <c r="O53" i="4"/>
  <c r="AC53" i="4"/>
  <c r="Y81" i="4"/>
  <c r="O87" i="4"/>
  <c r="O36" i="4"/>
  <c r="P36" i="4"/>
  <c r="Y34" i="4"/>
  <c r="Z34" i="4"/>
  <c r="AA34" i="4"/>
  <c r="AC34" i="4"/>
  <c r="O20" i="4"/>
  <c r="P20" i="4"/>
  <c r="Y12" i="4"/>
  <c r="Z12" i="4"/>
  <c r="Y59" i="4"/>
  <c r="AC59" i="4"/>
  <c r="O83" i="4"/>
  <c r="Y76" i="4"/>
  <c r="AC76" i="4"/>
  <c r="O33" i="4"/>
  <c r="P33" i="4"/>
  <c r="Y42" i="4"/>
  <c r="Z42" i="4"/>
  <c r="O84" i="4"/>
  <c r="AC84" i="4"/>
  <c r="AA11" i="4"/>
  <c r="AC11" i="4"/>
  <c r="Y78" i="4"/>
  <c r="Y43" i="4"/>
  <c r="Z43" i="4"/>
  <c r="O17" i="4"/>
  <c r="P17" i="4"/>
  <c r="AC5" i="4"/>
  <c r="AC87" i="4"/>
  <c r="AC70" i="4"/>
  <c r="AC72" i="4"/>
  <c r="AA7" i="4"/>
  <c r="AC7" i="4"/>
  <c r="Y49" i="4"/>
  <c r="Z49" i="4"/>
  <c r="AA49" i="4"/>
  <c r="Y4" i="4"/>
  <c r="Z4" i="4"/>
  <c r="AC69" i="4"/>
  <c r="AA31" i="4"/>
  <c r="AC31" i="4"/>
  <c r="AA23" i="4"/>
  <c r="AC23" i="4"/>
  <c r="AA12" i="4"/>
  <c r="AC12" i="4"/>
  <c r="AA39" i="4"/>
  <c r="AC39" i="4"/>
  <c r="AA24" i="4"/>
  <c r="AC24" i="4"/>
  <c r="AA40" i="4"/>
  <c r="AC40" i="4"/>
  <c r="AA8" i="4"/>
  <c r="AC8" i="4"/>
  <c r="AA17" i="4"/>
  <c r="AC17" i="4"/>
  <c r="AA21" i="4"/>
  <c r="AC21" i="4"/>
  <c r="AA37" i="4"/>
  <c r="AC37" i="4"/>
  <c r="AA36" i="4"/>
  <c r="AC36" i="4"/>
  <c r="AA33" i="4"/>
  <c r="AC33" i="4"/>
  <c r="AA16" i="4"/>
  <c r="AC16" i="4"/>
  <c r="AA20" i="4"/>
  <c r="AC20" i="4"/>
  <c r="AA43" i="4"/>
  <c r="AC43" i="4"/>
  <c r="AA42" i="4"/>
  <c r="AC42" i="4"/>
  <c r="AC55" i="4"/>
  <c r="AC83" i="4"/>
  <c r="AC86" i="4"/>
  <c r="AA26" i="4"/>
  <c r="AC26" i="4"/>
  <c r="AC81" i="4"/>
  <c r="L29" i="5"/>
  <c r="O29" i="5"/>
  <c r="P29" i="5"/>
  <c r="AA29" i="5"/>
  <c r="AC29" i="5"/>
  <c r="AA16" i="5"/>
  <c r="AC16" i="5"/>
  <c r="AA15" i="5"/>
  <c r="AC15" i="5"/>
  <c r="AA12" i="5"/>
  <c r="AC12" i="5"/>
</calcChain>
</file>

<file path=xl/sharedStrings.xml><?xml version="1.0" encoding="utf-8"?>
<sst xmlns="http://schemas.openxmlformats.org/spreadsheetml/2006/main" count="916" uniqueCount="144">
  <si>
    <t>Authors:
Allen Flynn (ajflynn@umich.edu)
Jack Allan (jackall@umich.edu</t>
  </si>
  <si>
    <t>Ranges</t>
  </si>
  <si>
    <t>Age:</t>
  </si>
  <si>
    <t>Sex:</t>
  </si>
  <si>
    <t>M/F</t>
  </si>
  <si>
    <t>Smoker</t>
  </si>
  <si>
    <t>Smoker:</t>
  </si>
  <si>
    <t>Y/N</t>
  </si>
  <si>
    <t>SBP</t>
  </si>
  <si>
    <t>100-180</t>
  </si>
  <si>
    <t>(even values)</t>
  </si>
  <si>
    <t>Low Risk</t>
  </si>
  <si>
    <t>Age</t>
  </si>
  <si>
    <t>Sex</t>
  </si>
  <si>
    <t>High Risk</t>
  </si>
  <si>
    <t>Men</t>
  </si>
  <si>
    <t>Women</t>
  </si>
  <si>
    <t>p</t>
  </si>
  <si>
    <t xml:space="preserve">	α</t>
  </si>
  <si>
    <t>α</t>
  </si>
  <si>
    <r>
      <rPr>
        <b/>
        <sz val="16"/>
        <color theme="1"/>
        <rFont val="Calibri"/>
        <family val="2"/>
        <scheme val="minor"/>
      </rPr>
      <t>SCORE Equation Workbook</t>
    </r>
    <r>
      <rPr>
        <sz val="16"/>
        <color theme="1"/>
        <rFont val="Calibri"/>
        <family val="2"/>
        <scheme val="minor"/>
      </rPr>
      <t xml:space="preserve">
</t>
    </r>
    <r>
      <rPr>
        <sz val="12"/>
        <color theme="1"/>
        <rFont val="Calibri (Body)_x0000_"/>
      </rPr>
      <t>Knowledge Grid, March 2019</t>
    </r>
  </si>
  <si>
    <t xml:space="preserve">Table A </t>
  </si>
  <si>
    <t>Table B</t>
  </si>
  <si>
    <t>Current Smoker</t>
  </si>
  <si>
    <t>Cholesterol (mmol/L)</t>
  </si>
  <si>
    <t>Systolic BP (mmHg)</t>
  </si>
  <si>
    <t>CHD</t>
  </si>
  <si>
    <t>Non-CHD CVD</t>
  </si>
  <si>
    <t>40-65</t>
  </si>
  <si>
    <t>yrs</t>
  </si>
  <si>
    <t>mmHg</t>
  </si>
  <si>
    <t>mmol/L</t>
  </si>
  <si>
    <t>1/0</t>
  </si>
  <si>
    <t>Y</t>
  </si>
  <si>
    <t>Cholesterol</t>
  </si>
  <si>
    <t>Patient</t>
  </si>
  <si>
    <t>Paper can be found here.</t>
  </si>
  <si>
    <t>Online calculator can be found here.</t>
  </si>
  <si>
    <t>Input</t>
  </si>
  <si>
    <t>Coronary Heart Disease Risk</t>
  </si>
  <si>
    <t>Non-Coronary Cardiovascular Disease Risk</t>
  </si>
  <si>
    <t>Low</t>
  </si>
  <si>
    <t> α</t>
  </si>
  <si>
    <t>F</t>
  </si>
  <si>
    <t>Test Patient 1</t>
  </si>
  <si>
    <t>βChol</t>
  </si>
  <si>
    <t>βSBP</t>
  </si>
  <si>
    <t>βSmoker</t>
  </si>
  <si>
    <t>w</t>
  </si>
  <si>
    <r>
      <t>S</t>
    </r>
    <r>
      <rPr>
        <vertAlign val="subscript"/>
        <sz val="12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>(Age)</t>
    </r>
  </si>
  <si>
    <r>
      <t>S</t>
    </r>
    <r>
      <rPr>
        <vertAlign val="subscript"/>
        <sz val="12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>(Age + 10)</t>
    </r>
  </si>
  <si>
    <t>10-year Risk</t>
  </si>
  <si>
    <r>
      <t>S</t>
    </r>
    <r>
      <rPr>
        <vertAlign val="subscript"/>
        <sz val="12"/>
        <color theme="1"/>
        <rFont val="Calibri (Body)"/>
      </rPr>
      <t>10</t>
    </r>
    <r>
      <rPr>
        <sz val="12"/>
        <color theme="1"/>
        <rFont val="Calibri"/>
        <family val="2"/>
        <scheme val="minor"/>
      </rPr>
      <t>(age)</t>
    </r>
  </si>
  <si>
    <t xml:space="preserve">CVD 10-year Risk </t>
  </si>
  <si>
    <t>Test Patient 2</t>
  </si>
  <si>
    <t>Test Patient 3</t>
  </si>
  <si>
    <t>Test Patient 4</t>
  </si>
  <si>
    <t>Test Patient 5</t>
  </si>
  <si>
    <t>Test Patient 6</t>
  </si>
  <si>
    <t>Test Patient 7</t>
  </si>
  <si>
    <t xml:space="preserve">Risk Level (High/Low): </t>
  </si>
  <si>
    <t>High</t>
  </si>
  <si>
    <t>SCORE Chart</t>
  </si>
  <si>
    <t>Test Patient 8</t>
  </si>
  <si>
    <t>Test Patient 9</t>
  </si>
  <si>
    <t>Test Patient 10</t>
  </si>
  <si>
    <t>Test Patient 11</t>
  </si>
  <si>
    <t>Test Patient 12</t>
  </si>
  <si>
    <t>Test Patient 13</t>
  </si>
  <si>
    <t>Test Patient 14</t>
  </si>
  <si>
    <t>Test Patient 15</t>
  </si>
  <si>
    <t>Test Patient 16</t>
  </si>
  <si>
    <t>Test Patient 17</t>
  </si>
  <si>
    <t>Test Patient 18</t>
  </si>
  <si>
    <t>Test Patient 19</t>
  </si>
  <si>
    <t>Test Patient 20</t>
  </si>
  <si>
    <t>Test Patient 21</t>
  </si>
  <si>
    <t>Test Patient 22</t>
  </si>
  <si>
    <t>Test Patient 23</t>
  </si>
  <si>
    <t>Test Patient 24</t>
  </si>
  <si>
    <t>Test Patient 25</t>
  </si>
  <si>
    <t>Test Patient 26</t>
  </si>
  <si>
    <t>Test Patient 27</t>
  </si>
  <si>
    <t>Test Patient 28</t>
  </si>
  <si>
    <t>Test Patient 29</t>
  </si>
  <si>
    <t>Test Patient 30</t>
  </si>
  <si>
    <t>Test Patient 31</t>
  </si>
  <si>
    <t>Test Patient 32</t>
  </si>
  <si>
    <t>Test Patient 33</t>
  </si>
  <si>
    <t>Test Patient 34</t>
  </si>
  <si>
    <t>Test Patient 35</t>
  </si>
  <si>
    <t>Test Patient 36</t>
  </si>
  <si>
    <t>Test Patient 37</t>
  </si>
  <si>
    <t>Test Patient 38</t>
  </si>
  <si>
    <t>Test Patient 39</t>
  </si>
  <si>
    <t>Test Patient 40</t>
  </si>
  <si>
    <t>Output</t>
  </si>
  <si>
    <t>N</t>
  </si>
  <si>
    <t>Diff</t>
  </si>
  <si>
    <t>M</t>
  </si>
  <si>
    <t>Test Patient 41</t>
  </si>
  <si>
    <t>Test Patient 42</t>
  </si>
  <si>
    <t>Test Patient 43</t>
  </si>
  <si>
    <t>Test Patient 44</t>
  </si>
  <si>
    <t>Test Patient 45</t>
  </si>
  <si>
    <t>Test Patient 46</t>
  </si>
  <si>
    <t>Test Patient 47</t>
  </si>
  <si>
    <t>Test Patient 48</t>
  </si>
  <si>
    <t>Test Patient 49</t>
  </si>
  <si>
    <t>Test Patient 50</t>
  </si>
  <si>
    <t>Test Patient 51</t>
  </si>
  <si>
    <t>Test Patient 52</t>
  </si>
  <si>
    <t>Test Patient 53</t>
  </si>
  <si>
    <t>Test Patient 54</t>
  </si>
  <si>
    <t>Test Patient 55</t>
  </si>
  <si>
    <t>Test Patient 56</t>
  </si>
  <si>
    <t>Test Patient 57</t>
  </si>
  <si>
    <t>Test Patient 58</t>
  </si>
  <si>
    <t>Test Patient 59</t>
  </si>
  <si>
    <t>Test Patient 60</t>
  </si>
  <si>
    <t>Test Patient 61</t>
  </si>
  <si>
    <t>Test Patient 62</t>
  </si>
  <si>
    <t>Test Patient 63</t>
  </si>
  <si>
    <t>Test Patient 64</t>
  </si>
  <si>
    <t>Test Patient 65</t>
  </si>
  <si>
    <t>Test Patient 66</t>
  </si>
  <si>
    <t>Test Patient 67</t>
  </si>
  <si>
    <t>Test Patient 68</t>
  </si>
  <si>
    <t>Test Patient 69</t>
  </si>
  <si>
    <t>Test Patient 70</t>
  </si>
  <si>
    <t>Test Patient 71</t>
  </si>
  <si>
    <t>Test Patient 72</t>
  </si>
  <si>
    <t>Test Patient 73</t>
  </si>
  <si>
    <t>Test Patient 74</t>
  </si>
  <si>
    <t>Test Patient 75</t>
  </si>
  <si>
    <t>Test Patient 76</t>
  </si>
  <si>
    <t>Test Patient 77</t>
  </si>
  <si>
    <t>Test Patient 78</t>
  </si>
  <si>
    <t>Test Patient 79</t>
  </si>
  <si>
    <t>Test Patient 80</t>
  </si>
  <si>
    <t>Chol</t>
  </si>
  <si>
    <t>4-8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</si>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</sst>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 (Body)_x0000_"/>
    </font>
    <font>
      <i/>
      <sz val="12"/>
      <color theme="1"/>
      <name val="Calibri"/>
      <family val="2"/>
      <scheme val="minor"/>
    </font>
    <font>
      <b/>
      <sz val="22"/>
      <color theme="1"/>
      <name val="Calibri (Body)"/>
    </font>
    <font>
      <b/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vertAlign val="subscript"/>
      <sz val="12"/>
      <color theme="1"/>
      <name val="Calibri (Body)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11">
    <xf numFmtId="0" fontId="0" fillId="0" borderId="0"/>
    <xf numFmtId="0" fontId="9" fillId="5" borderId="9" applyNumberFormat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12" borderId="0" applyNumberFormat="0" applyBorder="0" applyAlignment="0" applyProtection="0"/>
  </cellStyleXfs>
  <cellXfs count="72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/>
    <xf numFmtId="0" fontId="0" fillId="4" borderId="0" xfId="0" applyFill="1"/>
    <xf numFmtId="0" fontId="0" fillId="2" borderId="7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" fontId="4" fillId="2" borderId="0" xfId="0" quotePrefix="1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6" fillId="4" borderId="0" xfId="0" applyFont="1" applyFill="1"/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0" fontId="8" fillId="8" borderId="7" xfId="4" applyBorder="1" applyAlignment="1">
      <alignment horizontal="center"/>
    </xf>
    <xf numFmtId="0" fontId="0" fillId="7" borderId="7" xfId="3" applyFont="1" applyBorder="1" applyAlignment="1">
      <alignment horizontal="center"/>
    </xf>
    <xf numFmtId="0" fontId="0" fillId="8" borderId="7" xfId="4" applyFont="1" applyBorder="1" applyAlignment="1">
      <alignment horizontal="center"/>
    </xf>
    <xf numFmtId="0" fontId="8" fillId="6" borderId="7" xfId="2" applyBorder="1" applyAlignment="1">
      <alignment horizontal="center"/>
    </xf>
    <xf numFmtId="0" fontId="8" fillId="9" borderId="7" xfId="5" applyBorder="1" applyAlignment="1">
      <alignment horizontal="center"/>
    </xf>
    <xf numFmtId="0" fontId="0" fillId="9" borderId="7" xfId="5" applyFont="1" applyBorder="1" applyAlignment="1">
      <alignment horizontal="center"/>
    </xf>
    <xf numFmtId="0" fontId="0" fillId="6" borderId="7" xfId="2" applyFont="1" applyBorder="1" applyAlignment="1">
      <alignment horizontal="center"/>
    </xf>
    <xf numFmtId="0" fontId="9" fillId="5" borderId="9" xfId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9" fillId="5" borderId="11" xfId="1" applyBorder="1" applyAlignment="1">
      <alignment horizontal="center"/>
    </xf>
    <xf numFmtId="0" fontId="13" fillId="0" borderId="10" xfId="9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8" fillId="12" borderId="0" xfId="10" applyAlignment="1">
      <alignment horizontal="center"/>
    </xf>
    <xf numFmtId="10" fontId="8" fillId="12" borderId="0" xfId="10" applyNumberFormat="1" applyAlignment="1">
      <alignment horizontal="center"/>
    </xf>
    <xf numFmtId="0" fontId="8" fillId="12" borderId="10" xfId="10" applyBorder="1" applyAlignment="1">
      <alignment horizontal="center"/>
    </xf>
    <xf numFmtId="10" fontId="13" fillId="12" borderId="0" xfId="10" applyNumberFormat="1" applyFont="1" applyAlignment="1">
      <alignment horizontal="center"/>
    </xf>
    <xf numFmtId="0" fontId="0" fillId="2" borderId="0" xfId="0" quotePrefix="1" applyFill="1" applyAlignment="1">
      <alignment horizontal="center"/>
    </xf>
    <xf numFmtId="0" fontId="0" fillId="11" borderId="0" xfId="0" applyFill="1" applyAlignme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  <xf numFmtId="10" fontId="8" fillId="0" borderId="0" xfId="10" applyNumberFormat="1" applyFill="1" applyAlignment="1">
      <alignment horizontal="center"/>
    </xf>
    <xf numFmtId="0" fontId="10" fillId="0" borderId="0" xfId="6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1">
    <cellStyle name="20% - Accent3" xfId="10" builtinId="38"/>
    <cellStyle name="20% - Accent5" xfId="3" builtinId="46"/>
    <cellStyle name="20% - Accent6" xfId="4" builtinId="50"/>
    <cellStyle name="40% - Accent1" xfId="2" builtinId="31"/>
    <cellStyle name="40% - Accent6" xfId="5" builtinId="51"/>
    <cellStyle name="Followed Hyperlink" xfId="7" builtinId="9" hidden="1"/>
    <cellStyle name="Followed Hyperlink" xfId="8" builtinId="9" hidden="1"/>
    <cellStyle name="Hyperlink" xfId="6" builtinId="8"/>
    <cellStyle name="Normal" xfId="0" builtinId="0"/>
    <cellStyle name="Output" xfId="1" builtinId="21"/>
    <cellStyle name="Warning Text" xfId="9" builtinId="11"/>
  </cellStyles>
  <dxfs count="1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790755</xdr:colOff>
      <xdr:row>1</xdr:row>
      <xdr:rowOff>119810</xdr:rowOff>
    </xdr:from>
    <xdr:to>
      <xdr:col>3</xdr:col>
      <xdr:colOff>762000</xdr:colOff>
      <xdr:row>5</xdr:row>
      <xdr:rowOff>104474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1B90E3-734C-3843-9E23-A1649B015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255" y="323010"/>
          <a:ext cx="796745" cy="797464"/>
        </a:xfrm>
        <a:prstGeom prst="rect">
          <a:avLst/>
        </a:prstGeom>
      </xdr:spPr>
    </xdr:pic>
    <xdr:clientData/>
  </xdr:twoCellAnchor>
  <xdr:twoCellAnchor editAs="oneCell">
    <xdr:from>
      <xdr:col>8</xdr:col>
      <xdr:colOff>47925</xdr:colOff>
      <xdr:row>1</xdr:row>
      <xdr:rowOff>119811</xdr:rowOff>
    </xdr:from>
    <xdr:to>
      <xdr:col>9</xdr:col>
      <xdr:colOff>19170</xdr:colOff>
      <xdr:row>5</xdr:row>
      <xdr:rowOff>104475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25B4AA-6E0D-DF4C-8370-ED50376A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6425" y="323011"/>
          <a:ext cx="796745" cy="797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heartscore.org/en_GB/access" TargetMode="External"/><Relationship Id="rId1" Type="http://schemas.openxmlformats.org/officeDocument/2006/relationships/hyperlink" Target="https://academic.oup.com/eurheartj/article/24/11/987/4276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45"/>
  <sheetViews>
    <sheetView topLeftCell="B3" zoomScale="170" workbookViewId="0">
      <selection activeCell="I10" sqref="I10:I14"/>
    </sheetView>
  </sheetViews>
  <sheetFormatPr baseColWidth="10" defaultRowHeight="16"/>
  <sheetData>
    <row r="3" spans="3:11" ht="16" customHeight="1">
      <c r="C3" s="51" t="s">
        <v>20</v>
      </c>
      <c r="D3" s="52"/>
      <c r="E3" s="52"/>
      <c r="F3" s="52"/>
      <c r="G3" s="52"/>
      <c r="H3" s="52"/>
      <c r="I3" s="52"/>
      <c r="J3" s="52"/>
      <c r="K3" s="53"/>
    </row>
    <row r="4" spans="3:11" ht="16" customHeight="1">
      <c r="C4" s="54"/>
      <c r="D4" s="55"/>
      <c r="E4" s="55"/>
      <c r="F4" s="55"/>
      <c r="G4" s="55"/>
      <c r="H4" s="55"/>
      <c r="I4" s="55"/>
      <c r="J4" s="55"/>
      <c r="K4" s="56"/>
    </row>
    <row r="5" spans="3:11" ht="17" customHeight="1">
      <c r="C5" s="57"/>
      <c r="D5" s="58"/>
      <c r="E5" s="58"/>
      <c r="F5" s="58"/>
      <c r="G5" s="58"/>
      <c r="H5" s="58"/>
      <c r="I5" s="58"/>
      <c r="J5" s="58"/>
      <c r="K5" s="59"/>
    </row>
    <row r="7" spans="3:11">
      <c r="C7" s="14"/>
      <c r="K7" s="14"/>
    </row>
    <row r="8" spans="3:11" ht="16" customHeight="1">
      <c r="C8" s="14"/>
      <c r="D8" s="3"/>
      <c r="E8" s="60" t="s">
        <v>1</v>
      </c>
      <c r="F8" s="60"/>
      <c r="G8" s="60"/>
      <c r="H8" s="60"/>
      <c r="I8" s="60"/>
      <c r="J8" s="3"/>
      <c r="K8" s="14"/>
    </row>
    <row r="9" spans="3:11">
      <c r="C9" s="14"/>
      <c r="D9" s="3"/>
      <c r="E9" s="60"/>
      <c r="F9" s="60"/>
      <c r="G9" s="60"/>
      <c r="H9" s="60"/>
      <c r="I9" s="60"/>
      <c r="J9" s="3"/>
      <c r="K9" s="14"/>
    </row>
    <row r="10" spans="3:11">
      <c r="C10" s="14"/>
      <c r="D10" s="3"/>
      <c r="E10" s="3"/>
      <c r="F10" s="3"/>
      <c r="G10" s="3"/>
      <c r="H10" s="3"/>
      <c r="I10" s="3"/>
      <c r="J10" s="4"/>
      <c r="K10" s="14"/>
    </row>
    <row r="11" spans="3:11">
      <c r="C11" s="14"/>
      <c r="D11" s="3"/>
      <c r="E11" s="7" t="s">
        <v>2</v>
      </c>
      <c r="F11" s="7" t="s">
        <v>3</v>
      </c>
      <c r="G11" s="7" t="s">
        <v>6</v>
      </c>
      <c r="H11" s="7" t="s">
        <v>8</v>
      </c>
      <c r="I11" s="7" t="s">
        <v>140</v>
      </c>
      <c r="J11" s="4"/>
      <c r="K11" s="14"/>
    </row>
    <row r="12" spans="3:11">
      <c r="C12" s="14"/>
      <c r="D12" s="3"/>
      <c r="E12" s="4" t="s">
        <v>28</v>
      </c>
      <c r="F12" s="11" t="s">
        <v>4</v>
      </c>
      <c r="G12" s="11" t="s">
        <v>7</v>
      </c>
      <c r="H12" s="11" t="s">
        <v>9</v>
      </c>
      <c r="I12" s="42" t="s">
        <v>141</v>
      </c>
      <c r="J12" s="3"/>
      <c r="K12" s="14"/>
    </row>
    <row r="13" spans="3:11">
      <c r="C13" s="14"/>
      <c r="D13" s="3"/>
      <c r="E13" s="3"/>
      <c r="F13" s="3"/>
      <c r="G13" s="3" t="s">
        <v>10</v>
      </c>
      <c r="H13" s="3"/>
      <c r="I13" s="3"/>
      <c r="J13" s="3"/>
      <c r="K13" s="14"/>
    </row>
    <row r="14" spans="3:11">
      <c r="C14" s="14"/>
      <c r="D14" s="3"/>
      <c r="E14" s="8" t="s">
        <v>29</v>
      </c>
      <c r="F14" s="3"/>
      <c r="G14" s="9" t="s">
        <v>32</v>
      </c>
      <c r="H14" s="8" t="s">
        <v>30</v>
      </c>
      <c r="I14" s="8" t="s">
        <v>31</v>
      </c>
      <c r="J14" s="3"/>
      <c r="K14" s="14"/>
    </row>
    <row r="15" spans="3:11">
      <c r="C15" s="15"/>
      <c r="D15" s="5"/>
      <c r="E15" s="5"/>
      <c r="F15" s="5"/>
      <c r="G15" s="5"/>
      <c r="H15" s="5"/>
      <c r="I15" s="5"/>
      <c r="J15" s="5"/>
      <c r="K15" s="14"/>
    </row>
    <row r="16" spans="3:11">
      <c r="C16" s="14"/>
      <c r="K16" s="14"/>
    </row>
    <row r="17" spans="2:11">
      <c r="B17" s="1"/>
      <c r="C17" s="1"/>
      <c r="D17" s="1"/>
      <c r="E17" s="1"/>
      <c r="F17" s="1"/>
      <c r="G17" s="1"/>
    </row>
    <row r="18" spans="2:11" ht="16" customHeight="1">
      <c r="B18" s="1"/>
      <c r="C18" s="1"/>
      <c r="D18" s="1"/>
      <c r="E18" s="61" t="s">
        <v>0</v>
      </c>
      <c r="F18" s="62"/>
      <c r="G18" s="62"/>
      <c r="H18" s="62"/>
      <c r="I18" s="63"/>
    </row>
    <row r="19" spans="2:11" ht="16" customHeight="1">
      <c r="B19" s="1"/>
      <c r="C19" s="2"/>
      <c r="D19" s="2"/>
      <c r="E19" s="64"/>
      <c r="F19" s="65"/>
      <c r="G19" s="65"/>
      <c r="H19" s="65"/>
      <c r="I19" s="66"/>
    </row>
    <row r="20" spans="2:11">
      <c r="B20" s="1"/>
      <c r="C20" s="2"/>
      <c r="D20" s="2"/>
      <c r="E20" s="67"/>
      <c r="F20" s="68"/>
      <c r="G20" s="68"/>
      <c r="H20" s="68"/>
      <c r="I20" s="69"/>
    </row>
    <row r="21" spans="2:11">
      <c r="B21" s="1"/>
      <c r="C21" s="2"/>
      <c r="D21" s="2"/>
      <c r="E21" s="2"/>
      <c r="F21" s="2"/>
      <c r="G21" s="1"/>
    </row>
    <row r="22" spans="2:11">
      <c r="B22" s="1"/>
      <c r="C22" s="1"/>
      <c r="D22" s="1"/>
      <c r="E22" s="1"/>
      <c r="F22" s="1"/>
      <c r="G22" s="1"/>
    </row>
    <row r="23" spans="2:11">
      <c r="B23" s="1"/>
      <c r="C23" s="6"/>
      <c r="D23" s="6"/>
      <c r="E23" s="6"/>
      <c r="F23" s="6"/>
      <c r="G23" s="6"/>
      <c r="H23" s="6"/>
      <c r="I23" s="6"/>
      <c r="J23" s="6"/>
      <c r="K23" s="6"/>
    </row>
    <row r="24" spans="2:11">
      <c r="C24" s="6"/>
      <c r="D24" s="6"/>
      <c r="E24" s="6"/>
      <c r="F24" s="6"/>
      <c r="G24" s="6"/>
      <c r="H24" s="6"/>
      <c r="I24" s="6"/>
      <c r="J24" s="6"/>
      <c r="K24" s="6"/>
    </row>
    <row r="25" spans="2:11">
      <c r="C25" s="6"/>
      <c r="D25" s="16" t="s">
        <v>21</v>
      </c>
      <c r="E25" s="6"/>
      <c r="F25" s="6"/>
      <c r="G25" s="6"/>
      <c r="H25" s="6"/>
      <c r="I25" s="6"/>
      <c r="J25" s="6"/>
      <c r="K25" s="6"/>
    </row>
    <row r="26" spans="2:11">
      <c r="C26" s="6"/>
      <c r="D26" s="6"/>
      <c r="E26" s="6"/>
      <c r="F26" s="6"/>
      <c r="G26" s="17" t="s">
        <v>26</v>
      </c>
      <c r="H26" s="17"/>
      <c r="I26" s="17" t="s">
        <v>27</v>
      </c>
      <c r="J26" s="17"/>
      <c r="K26" s="6"/>
    </row>
    <row r="27" spans="2:11">
      <c r="C27" s="6"/>
      <c r="D27" s="6"/>
      <c r="E27" s="6"/>
      <c r="F27" s="6"/>
      <c r="G27" s="18" t="s">
        <v>18</v>
      </c>
      <c r="H27" s="18" t="s">
        <v>17</v>
      </c>
      <c r="I27" s="19" t="s">
        <v>19</v>
      </c>
      <c r="J27" s="18" t="s">
        <v>17</v>
      </c>
      <c r="K27" s="6"/>
    </row>
    <row r="28" spans="2:11">
      <c r="C28" s="6"/>
      <c r="D28" s="6"/>
      <c r="E28" s="6" t="s">
        <v>11</v>
      </c>
      <c r="F28" s="6" t="s">
        <v>15</v>
      </c>
      <c r="G28" s="21">
        <v>-22.1</v>
      </c>
      <c r="H28" s="21">
        <v>4.71</v>
      </c>
      <c r="I28" s="21">
        <v>-26.7</v>
      </c>
      <c r="J28" s="21">
        <v>5.64</v>
      </c>
      <c r="K28" s="6"/>
    </row>
    <row r="29" spans="2:11">
      <c r="C29" s="6"/>
      <c r="D29" s="6"/>
      <c r="E29" s="6"/>
      <c r="F29" s="6" t="s">
        <v>16</v>
      </c>
      <c r="G29" s="21">
        <v>-29.8</v>
      </c>
      <c r="H29" s="21">
        <v>6.36</v>
      </c>
      <c r="I29" s="22">
        <v>-31</v>
      </c>
      <c r="J29" s="21">
        <v>6.62</v>
      </c>
      <c r="K29" s="6"/>
    </row>
    <row r="30" spans="2:11">
      <c r="C30" s="6"/>
      <c r="D30" s="6"/>
      <c r="E30" s="6" t="s">
        <v>14</v>
      </c>
      <c r="F30" s="6" t="s">
        <v>15</v>
      </c>
      <c r="G30" s="20">
        <v>-21</v>
      </c>
      <c r="H30" s="18">
        <v>4.62</v>
      </c>
      <c r="I30" s="18">
        <v>-25.7</v>
      </c>
      <c r="J30" s="18">
        <v>5.47</v>
      </c>
      <c r="K30" s="6"/>
    </row>
    <row r="31" spans="2:11">
      <c r="C31" s="6"/>
      <c r="D31" s="6"/>
      <c r="E31" s="6"/>
      <c r="F31" s="6" t="s">
        <v>16</v>
      </c>
      <c r="G31" s="18">
        <v>-28.7</v>
      </c>
      <c r="H31" s="18">
        <v>6.23</v>
      </c>
      <c r="I31" s="20">
        <v>-30</v>
      </c>
      <c r="J31" s="18">
        <v>6.42</v>
      </c>
      <c r="K31" s="6"/>
    </row>
    <row r="32" spans="2:11">
      <c r="C32" s="6"/>
      <c r="D32" s="6"/>
      <c r="E32" s="6"/>
      <c r="F32" s="6"/>
      <c r="G32" s="6"/>
      <c r="H32" s="6"/>
      <c r="I32" s="6"/>
      <c r="J32" s="6"/>
      <c r="K32" s="6"/>
    </row>
    <row r="33" spans="3:11">
      <c r="C33" s="6"/>
      <c r="D33" s="6"/>
      <c r="E33" s="6"/>
      <c r="F33" s="6"/>
      <c r="G33" s="6"/>
      <c r="H33" s="6"/>
      <c r="I33" s="6"/>
      <c r="J33" s="6"/>
      <c r="K33" s="6"/>
    </row>
    <row r="34" spans="3:11">
      <c r="C34" s="6"/>
      <c r="D34" s="6"/>
      <c r="E34" s="6"/>
      <c r="F34" s="6"/>
      <c r="G34" s="6"/>
      <c r="H34" s="6"/>
      <c r="I34" s="6"/>
      <c r="J34" s="6"/>
      <c r="K34" s="6"/>
    </row>
    <row r="35" spans="3:11">
      <c r="C35" s="6"/>
      <c r="D35" s="16" t="s">
        <v>22</v>
      </c>
      <c r="E35" s="6"/>
      <c r="F35" s="6"/>
      <c r="G35" s="6"/>
      <c r="H35" s="6"/>
      <c r="I35" s="6"/>
      <c r="J35" s="6"/>
      <c r="K35" s="6"/>
    </row>
    <row r="36" spans="3:11">
      <c r="C36" s="6"/>
      <c r="D36" s="6"/>
      <c r="E36" s="6"/>
      <c r="F36" s="6"/>
      <c r="G36" s="6"/>
      <c r="H36" s="17" t="s">
        <v>26</v>
      </c>
      <c r="I36" s="17" t="s">
        <v>27</v>
      </c>
      <c r="J36" s="6"/>
      <c r="K36" s="6"/>
    </row>
    <row r="37" spans="3:11">
      <c r="C37" s="6"/>
      <c r="D37" s="6"/>
      <c r="E37" s="6" t="s">
        <v>23</v>
      </c>
      <c r="F37" s="6"/>
      <c r="G37" s="6"/>
      <c r="H37" s="18">
        <v>0.71</v>
      </c>
      <c r="I37" s="18">
        <v>0.63</v>
      </c>
      <c r="J37" s="6"/>
      <c r="K37" s="6"/>
    </row>
    <row r="38" spans="3:11">
      <c r="C38" s="6"/>
      <c r="D38" s="6"/>
      <c r="E38" s="6" t="s">
        <v>24</v>
      </c>
      <c r="F38" s="6"/>
      <c r="G38" s="6"/>
      <c r="H38" s="18">
        <v>0.24</v>
      </c>
      <c r="I38" s="18">
        <v>0.02</v>
      </c>
      <c r="J38" s="6"/>
      <c r="K38" s="6"/>
    </row>
    <row r="39" spans="3:11">
      <c r="C39" s="6"/>
      <c r="D39" s="6"/>
      <c r="E39" s="6" t="s">
        <v>25</v>
      </c>
      <c r="F39" s="6"/>
      <c r="G39" s="6"/>
      <c r="H39" s="18">
        <v>1.7999999999999999E-2</v>
      </c>
      <c r="I39" s="18">
        <v>2.1999999999999999E-2</v>
      </c>
      <c r="J39" s="6"/>
      <c r="K39" s="6"/>
    </row>
    <row r="40" spans="3:11">
      <c r="C40" s="6"/>
      <c r="D40" s="6"/>
      <c r="E40" s="6"/>
      <c r="F40" s="6"/>
      <c r="G40" s="6"/>
      <c r="H40" s="6"/>
      <c r="I40" s="6"/>
      <c r="J40" s="6"/>
      <c r="K40" s="6"/>
    </row>
    <row r="41" spans="3:11">
      <c r="C41" s="6"/>
      <c r="D41" s="6"/>
      <c r="E41" s="6"/>
      <c r="F41" s="6"/>
      <c r="G41" s="6"/>
      <c r="H41" s="6"/>
      <c r="I41" s="6"/>
      <c r="J41" s="6"/>
      <c r="K41" s="6"/>
    </row>
    <row r="43" spans="3:11">
      <c r="C43" s="15"/>
      <c r="D43" s="15"/>
      <c r="E43" s="15"/>
      <c r="F43" s="15"/>
      <c r="G43" s="15"/>
      <c r="H43" s="15"/>
      <c r="I43" s="15"/>
      <c r="J43" s="15"/>
      <c r="K43" s="15"/>
    </row>
    <row r="44" spans="3:11">
      <c r="C44" s="50" t="s">
        <v>36</v>
      </c>
      <c r="D44" s="50"/>
      <c r="E44" s="50"/>
      <c r="F44" s="15"/>
      <c r="G44" s="15"/>
      <c r="H44" s="15"/>
      <c r="I44" s="50" t="s">
        <v>37</v>
      </c>
      <c r="J44" s="50"/>
      <c r="K44" s="50"/>
    </row>
    <row r="45" spans="3:11">
      <c r="C45" s="15"/>
      <c r="D45" s="15"/>
      <c r="E45" s="15"/>
      <c r="F45" s="15"/>
      <c r="G45" s="15"/>
      <c r="H45" s="15"/>
      <c r="I45" s="15"/>
      <c r="J45" s="15"/>
      <c r="K45" s="15"/>
    </row>
  </sheetData>
  <mergeCells count="5">
    <mergeCell ref="C44:E44"/>
    <mergeCell ref="I44:K44"/>
    <mergeCell ref="C3:K5"/>
    <mergeCell ref="E8:I9"/>
    <mergeCell ref="E18:I20"/>
  </mergeCells>
  <hyperlinks>
    <hyperlink ref="C44:E44" r:id="rId1" display="Paper can be found here." xr:uid="{00000000-0004-0000-0000-000000000000}"/>
    <hyperlink ref="I44:K44" r:id="rId2" display="Online calculator can be found here." xr:uid="{00000000-0004-0000-0000-000001000000}"/>
  </hyperlinks>
  <pageMargins left="0.7" right="0.7" top="0.75" bottom="0.75" header="0.3" footer="0.3"/>
  <pageSetup orientation="portrait" horizontalDpi="0" verticalDpi="0"/>
  <ignoredErrors>
    <ignoredError sqref="G14" twoDigitTextYear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88"/>
  <sheetViews>
    <sheetView tabSelected="1" topLeftCell="P1" zoomScale="84" zoomScaleNormal="25" workbookViewId="0">
      <selection activeCell="AC15" sqref="AC15"/>
    </sheetView>
  </sheetViews>
  <sheetFormatPr baseColWidth="10" defaultRowHeight="16"/>
  <cols>
    <col min="1" max="1" width="17.83203125" style="13" customWidth="1"/>
    <col min="2" max="6" width="14.1640625" style="13" customWidth="1"/>
    <col min="7" max="12" width="10.83203125" style="13"/>
    <col min="13" max="13" width="14.33203125" style="13" customWidth="1"/>
    <col min="14" max="16" width="18.33203125" style="13" customWidth="1"/>
    <col min="17" max="22" width="10.83203125" style="13"/>
    <col min="23" max="25" width="18.33203125" style="13" customWidth="1"/>
    <col min="26" max="26" width="13.83203125" style="13" customWidth="1"/>
    <col min="27" max="27" width="19" style="13" customWidth="1"/>
    <col min="28" max="28" width="18" style="13" customWidth="1"/>
    <col min="29" max="29" width="23.33203125" style="38" bestFit="1" customWidth="1"/>
    <col min="30" max="16384" width="10.83203125" style="13"/>
  </cols>
  <sheetData>
    <row r="1" spans="1:29">
      <c r="A1" s="70" t="s">
        <v>38</v>
      </c>
      <c r="B1" s="70"/>
      <c r="C1" s="70"/>
      <c r="D1" s="70"/>
      <c r="E1" s="70"/>
      <c r="F1" s="70"/>
      <c r="G1" s="70" t="s">
        <v>39</v>
      </c>
      <c r="H1" s="70"/>
      <c r="I1" s="70"/>
      <c r="J1" s="70"/>
      <c r="K1" s="70"/>
      <c r="L1" s="70"/>
      <c r="M1" s="70"/>
      <c r="N1" s="70"/>
      <c r="O1" s="70"/>
      <c r="P1" s="70"/>
      <c r="Q1" s="70" t="s">
        <v>40</v>
      </c>
      <c r="R1" s="70"/>
      <c r="S1" s="70"/>
      <c r="T1" s="70"/>
      <c r="U1" s="70"/>
      <c r="V1" s="70"/>
      <c r="W1" s="70"/>
      <c r="X1" s="70"/>
      <c r="Y1" s="70"/>
      <c r="Z1" s="70"/>
      <c r="AA1" s="71" t="s">
        <v>96</v>
      </c>
      <c r="AB1" s="71"/>
    </row>
    <row r="2" spans="1:29">
      <c r="A2" s="70"/>
      <c r="B2" s="70"/>
      <c r="C2" s="70"/>
      <c r="D2" s="70"/>
      <c r="E2" s="70"/>
      <c r="F2" s="70"/>
      <c r="G2" s="70" t="s">
        <v>60</v>
      </c>
      <c r="H2" s="70"/>
      <c r="I2" s="70"/>
      <c r="J2" s="70" t="s">
        <v>41</v>
      </c>
      <c r="K2" s="70"/>
      <c r="L2" s="70"/>
      <c r="M2" s="70"/>
      <c r="N2" s="70"/>
      <c r="O2" s="70"/>
      <c r="P2" s="70"/>
      <c r="Q2" s="70" t="s">
        <v>60</v>
      </c>
      <c r="R2" s="70"/>
      <c r="S2" s="70"/>
      <c r="T2" s="70" t="s">
        <v>41</v>
      </c>
      <c r="U2" s="70"/>
      <c r="V2" s="70"/>
      <c r="W2" s="70"/>
      <c r="X2" s="70"/>
      <c r="Y2" s="70"/>
      <c r="Z2" s="70"/>
      <c r="AA2" s="71"/>
      <c r="AB2" s="71"/>
    </row>
    <row r="3" spans="1:29" ht="18">
      <c r="A3" s="12" t="s">
        <v>35</v>
      </c>
      <c r="B3" s="12" t="s">
        <v>12</v>
      </c>
      <c r="C3" s="12" t="s">
        <v>13</v>
      </c>
      <c r="D3" s="12" t="s">
        <v>5</v>
      </c>
      <c r="E3" s="12" t="s">
        <v>8</v>
      </c>
      <c r="F3" s="12" t="s">
        <v>34</v>
      </c>
      <c r="G3" s="24" t="s">
        <v>42</v>
      </c>
      <c r="H3" s="24" t="s">
        <v>17</v>
      </c>
      <c r="I3" s="24" t="s">
        <v>45</v>
      </c>
      <c r="J3" s="24" t="s">
        <v>46</v>
      </c>
      <c r="K3" s="24" t="s">
        <v>47</v>
      </c>
      <c r="L3" s="26" t="s">
        <v>48</v>
      </c>
      <c r="M3" s="29" t="s">
        <v>49</v>
      </c>
      <c r="N3" s="29" t="s">
        <v>50</v>
      </c>
      <c r="O3" s="29" t="s">
        <v>52</v>
      </c>
      <c r="P3" s="29" t="s">
        <v>51</v>
      </c>
      <c r="Q3" s="25" t="s">
        <v>19</v>
      </c>
      <c r="R3" s="25" t="s">
        <v>17</v>
      </c>
      <c r="S3" s="23" t="s">
        <v>45</v>
      </c>
      <c r="T3" s="23" t="s">
        <v>46</v>
      </c>
      <c r="U3" s="23" t="s">
        <v>47</v>
      </c>
      <c r="V3" s="28" t="s">
        <v>48</v>
      </c>
      <c r="W3" s="28" t="s">
        <v>49</v>
      </c>
      <c r="X3" s="28" t="s">
        <v>50</v>
      </c>
      <c r="Y3" s="28" t="s">
        <v>52</v>
      </c>
      <c r="Z3" s="27" t="s">
        <v>51</v>
      </c>
      <c r="AA3" s="34" t="s">
        <v>53</v>
      </c>
      <c r="AB3" s="35" t="s">
        <v>62</v>
      </c>
      <c r="AC3" s="40" t="s">
        <v>98</v>
      </c>
    </row>
    <row r="4" spans="1:29">
      <c r="A4" s="13" t="s">
        <v>44</v>
      </c>
      <c r="B4" s="10">
        <v>65</v>
      </c>
      <c r="C4" s="10" t="s">
        <v>43</v>
      </c>
      <c r="D4" s="10" t="s">
        <v>97</v>
      </c>
      <c r="E4" s="10">
        <v>120</v>
      </c>
      <c r="F4" s="10">
        <v>4</v>
      </c>
      <c r="G4" s="13">
        <f>_xlfn.IFS(AND($J$2="Low",C4="F"),-29.8, AND($J$2="High",C4="F"),-28.7, AND($J$2="Low",C4="M"),-22.1,AND($J$2="High",C4="M"),-21)</f>
        <v>-29.8</v>
      </c>
      <c r="H4" s="13">
        <f>_xlfn.IFS(AND($J$2="Low",C4="F"),6.36, AND($J$2="High",C4="F"),6.23, AND($J$2="Low",C4="M"),4.71,AND($J$2="High",C4="M"),4.62)</f>
        <v>6.36</v>
      </c>
      <c r="I4" s="13">
        <f>0.24*(F4-6)</f>
        <v>-0.48</v>
      </c>
      <c r="J4" s="13">
        <f t="shared" ref="J4" si="0">0.018*(E4-120)</f>
        <v>0</v>
      </c>
      <c r="K4" s="13">
        <f t="shared" ref="K4" si="1">IF(D4="Y", 0.71, 0)</f>
        <v>0</v>
      </c>
      <c r="L4" s="13">
        <f t="shared" ref="L4" si="2">I4+J4+K4</f>
        <v>-0.48</v>
      </c>
      <c r="M4" s="13">
        <f t="shared" ref="M4" si="3">EXP(-1*(EXP(G4))*((B4-20)^H4))</f>
        <v>0.99627054882721544</v>
      </c>
      <c r="N4" s="13">
        <f t="shared" ref="N4" si="4">EXP(-1*(EXP(G4))*((B4-10)^H4))</f>
        <v>0.9867007509948873</v>
      </c>
      <c r="O4" s="13">
        <f t="shared" ref="O4" si="5">((N4^EXP(L4))/(M4^EXP(L4)))</f>
        <v>0.99404526995657327</v>
      </c>
      <c r="P4" s="13">
        <f t="shared" ref="P4:P43" si="6">1-O4</f>
        <v>5.9547300434267258E-3</v>
      </c>
      <c r="Q4" s="13">
        <f>_xlfn.IFS(AND($T$2="Low",C4="F"),-31, AND($T$2="High",C4="F"),-30, AND($T$2="Low",C4="M"),-26.7,AND($T$2="High",C4="M"),-25.7)</f>
        <v>-31</v>
      </c>
      <c r="R4" s="13">
        <f>_xlfn.IFS(AND($T$2="Low",C4="F"),6.62, AND($T$2="High",C4="F"),6.42, AND($T$2="Low",C4="M"),5.64,AND($T$2="High",C4="M"),5.47)</f>
        <v>6.62</v>
      </c>
      <c r="S4" s="13">
        <f t="shared" ref="S4" si="7">0.02*(F4-6)</f>
        <v>-0.04</v>
      </c>
      <c r="T4" s="13">
        <f t="shared" ref="T4" si="8">0.022*(E4-120)</f>
        <v>0</v>
      </c>
      <c r="U4" s="13">
        <f t="shared" ref="U4" si="9">IF(D4="Y", 0.63, 0)</f>
        <v>0</v>
      </c>
      <c r="V4" s="13">
        <f t="shared" ref="V4" si="10">S4+T4+U4</f>
        <v>-0.04</v>
      </c>
      <c r="W4" s="13">
        <f t="shared" ref="W4" si="11">EXP(-1*(EXP(Q4))*((B4-20)^R4))</f>
        <v>0.99697670466838806</v>
      </c>
      <c r="X4" s="13">
        <f t="shared" ref="X4" si="12">EXP(-1*(EXP(Q4))*((B4-10)^R4))</f>
        <v>0.98863440204758157</v>
      </c>
      <c r="Y4" s="13">
        <f t="shared" ref="Y4" si="13">((X4^EXP(V4))/(W4^EXP(V4)))</f>
        <v>0.99195917524199395</v>
      </c>
      <c r="Z4" s="13">
        <f t="shared" ref="Z4:Z43" si="14">1-Y4</f>
        <v>8.0408247580060488E-3</v>
      </c>
      <c r="AA4" s="32">
        <f>P4+Z4</f>
        <v>1.3995554801432775E-2</v>
      </c>
      <c r="AB4" s="37">
        <v>0.01</v>
      </c>
      <c r="AC4" s="39">
        <f>AB4-AA4</f>
        <v>-3.9955548014327744E-3</v>
      </c>
    </row>
    <row r="5" spans="1:29" s="31" customFormat="1">
      <c r="A5" s="31" t="s">
        <v>54</v>
      </c>
      <c r="B5" s="10">
        <v>65</v>
      </c>
      <c r="C5" s="10" t="s">
        <v>43</v>
      </c>
      <c r="D5" s="10" t="s">
        <v>97</v>
      </c>
      <c r="E5" s="10">
        <v>180</v>
      </c>
      <c r="F5" s="10">
        <v>8</v>
      </c>
      <c r="G5" s="31">
        <f t="shared" ref="G5:G43" si="15">_xlfn.IFS(AND($J$2="Low",C5="F"),-29.8, AND($J$2="High",C5="F"),-28.7, AND($J$2="Low",C5="M"),-22.1,AND($J$2="High",C5="M"),-21)</f>
        <v>-29.8</v>
      </c>
      <c r="H5" s="31">
        <f t="shared" ref="H5:H43" si="16">_xlfn.IFS(AND($J$2="Low",C5="F"),6.36, AND($J$2="High",C5="F"),6.23, AND($J$2="Low",C5="M"),4.71,AND($J$2="High",C5="M"),4.62)</f>
        <v>6.36</v>
      </c>
      <c r="I5" s="31">
        <f t="shared" ref="I5:I43" si="17">0.24*(F5-6)</f>
        <v>0.48</v>
      </c>
      <c r="J5" s="31">
        <f t="shared" ref="J5:J43" si="18">0.018*(E5-120)</f>
        <v>1.0799999999999998</v>
      </c>
      <c r="K5" s="31">
        <f t="shared" ref="K5:K43" si="19">IF(D5="Y", 0.71, 0)</f>
        <v>0</v>
      </c>
      <c r="L5" s="31">
        <f t="shared" ref="L5:L43" si="20">I5+J5+K5</f>
        <v>1.5599999999999998</v>
      </c>
      <c r="M5" s="31">
        <f t="shared" ref="M5:M43" si="21">EXP(-1*(EXP(G5))*((B5-20)^H5))</f>
        <v>0.99627054882721544</v>
      </c>
      <c r="N5" s="31">
        <f t="shared" ref="N5:N43" si="22">EXP(-1*(EXP(G5))*((B5-10)^H5))</f>
        <v>0.9867007509948873</v>
      </c>
      <c r="O5" s="31">
        <f t="shared" ref="O5:O43" si="23">((N5^EXP(L5))/(M5^EXP(L5)))</f>
        <v>0.95510652971077314</v>
      </c>
      <c r="P5" s="31">
        <f t="shared" si="6"/>
        <v>4.4893470289226856E-2</v>
      </c>
      <c r="Q5" s="31">
        <f t="shared" ref="Q5:Q43" si="24">_xlfn.IFS(AND($T$2="Low",C5="F"),-31, AND($T$2="High",C5="F"),-30, AND($T$2="Low",C5="M"),-26.7,AND($T$2="High",C5="M"),-25.7)</f>
        <v>-31</v>
      </c>
      <c r="R5" s="31">
        <f t="shared" ref="R5:R43" si="25">_xlfn.IFS(AND($T$2="Low",C5="F"),6.62, AND($T$2="High",C5="F"),6.42, AND($T$2="Low",C5="M"),5.64,AND($T$2="High",C5="M"),5.47)</f>
        <v>6.62</v>
      </c>
      <c r="S5" s="31">
        <f t="shared" ref="S5:S43" si="26">0.02*(F5-6)</f>
        <v>0.04</v>
      </c>
      <c r="T5" s="31">
        <f t="shared" ref="T5:T43" si="27">0.022*(E5-120)</f>
        <v>1.3199999999999998</v>
      </c>
      <c r="U5" s="31">
        <f t="shared" ref="U5:U43" si="28">IF(D5="Y", 0.63, 0)</f>
        <v>0</v>
      </c>
      <c r="V5" s="31">
        <f t="shared" ref="V5:V43" si="29">S5+T5+U5</f>
        <v>1.3599999999999999</v>
      </c>
      <c r="W5" s="31">
        <f t="shared" ref="W5:W43" si="30">EXP(-1*(EXP(Q5))*((B5-20)^R5))</f>
        <v>0.99697670466838806</v>
      </c>
      <c r="X5" s="31">
        <f t="shared" ref="X5:X43" si="31">EXP(-1*(EXP(Q5))*((B5-10)^R5))</f>
        <v>0.98863440204758157</v>
      </c>
      <c r="Y5" s="31">
        <f t="shared" ref="Y5:Y43" si="32">((X5^EXP(V5))/(W5^EXP(V5)))</f>
        <v>0.96779116511970809</v>
      </c>
      <c r="Z5" s="31">
        <f t="shared" si="14"/>
        <v>3.2208834880291914E-2</v>
      </c>
      <c r="AA5" s="32">
        <f>Z5+P5</f>
        <v>7.710230516951877E-2</v>
      </c>
      <c r="AB5" s="37">
        <v>7.0000000000000007E-2</v>
      </c>
      <c r="AC5" s="39">
        <f t="shared" ref="AC5:AC43" si="33">AB5-AA5</f>
        <v>-7.1023051695187633E-3</v>
      </c>
    </row>
    <row r="6" spans="1:29">
      <c r="A6" s="31" t="s">
        <v>55</v>
      </c>
      <c r="B6" s="10">
        <v>65</v>
      </c>
      <c r="C6" s="10" t="s">
        <v>43</v>
      </c>
      <c r="D6" s="10" t="s">
        <v>33</v>
      </c>
      <c r="E6" s="10">
        <v>120</v>
      </c>
      <c r="F6" s="10">
        <v>4</v>
      </c>
      <c r="G6" s="31">
        <f t="shared" si="15"/>
        <v>-29.8</v>
      </c>
      <c r="H6" s="31">
        <f t="shared" si="16"/>
        <v>6.36</v>
      </c>
      <c r="I6" s="31">
        <f t="shared" si="17"/>
        <v>-0.48</v>
      </c>
      <c r="J6" s="31">
        <f t="shared" si="18"/>
        <v>0</v>
      </c>
      <c r="K6" s="31">
        <f t="shared" si="19"/>
        <v>0.71</v>
      </c>
      <c r="L6" s="31">
        <f t="shared" si="20"/>
        <v>0.22999999999999998</v>
      </c>
      <c r="M6" s="31">
        <f t="shared" si="21"/>
        <v>0.99627054882721544</v>
      </c>
      <c r="N6" s="31">
        <f t="shared" si="22"/>
        <v>0.9867007509948873</v>
      </c>
      <c r="O6" s="31">
        <f t="shared" si="23"/>
        <v>0.98792541585360094</v>
      </c>
      <c r="P6" s="31">
        <f t="shared" si="6"/>
        <v>1.2074584146399059E-2</v>
      </c>
      <c r="Q6" s="31">
        <f t="shared" si="24"/>
        <v>-31</v>
      </c>
      <c r="R6" s="31">
        <f t="shared" si="25"/>
        <v>6.62</v>
      </c>
      <c r="S6" s="31">
        <f t="shared" si="26"/>
        <v>-0.04</v>
      </c>
      <c r="T6" s="31">
        <f t="shared" si="27"/>
        <v>0</v>
      </c>
      <c r="U6" s="31">
        <f t="shared" si="28"/>
        <v>0.63</v>
      </c>
      <c r="V6" s="31">
        <f t="shared" si="29"/>
        <v>0.59</v>
      </c>
      <c r="W6" s="31">
        <f t="shared" si="30"/>
        <v>0.99697670466838806</v>
      </c>
      <c r="X6" s="31">
        <f t="shared" si="31"/>
        <v>0.98863440204758157</v>
      </c>
      <c r="Y6" s="31">
        <f t="shared" si="32"/>
        <v>0.98495574937638197</v>
      </c>
      <c r="Z6" s="31">
        <f t="shared" si="14"/>
        <v>1.5044250623618027E-2</v>
      </c>
      <c r="AA6" s="32">
        <f t="shared" ref="AA6:AA43" si="34">Z6+P6</f>
        <v>2.7118834770017086E-2</v>
      </c>
      <c r="AB6" s="37">
        <v>0.03</v>
      </c>
      <c r="AC6" s="39">
        <f>AB6-AA6</f>
        <v>2.8811652299829127E-3</v>
      </c>
    </row>
    <row r="7" spans="1:29">
      <c r="A7" s="31" t="s">
        <v>56</v>
      </c>
      <c r="B7" s="10">
        <v>65</v>
      </c>
      <c r="C7" s="10" t="s">
        <v>43</v>
      </c>
      <c r="D7" s="10" t="s">
        <v>33</v>
      </c>
      <c r="E7" s="10">
        <v>180</v>
      </c>
      <c r="F7" s="10">
        <v>8</v>
      </c>
      <c r="G7" s="31">
        <f t="shared" si="15"/>
        <v>-29.8</v>
      </c>
      <c r="H7" s="31">
        <f t="shared" si="16"/>
        <v>6.36</v>
      </c>
      <c r="I7" s="31">
        <f t="shared" si="17"/>
        <v>0.48</v>
      </c>
      <c r="J7" s="31">
        <f t="shared" si="18"/>
        <v>1.0799999999999998</v>
      </c>
      <c r="K7" s="31">
        <f t="shared" si="19"/>
        <v>0.71</v>
      </c>
      <c r="L7" s="31">
        <f t="shared" si="20"/>
        <v>2.2699999999999996</v>
      </c>
      <c r="M7" s="31">
        <f t="shared" si="21"/>
        <v>0.99627054882721544</v>
      </c>
      <c r="N7" s="31">
        <f t="shared" si="22"/>
        <v>0.9867007509948873</v>
      </c>
      <c r="O7" s="31">
        <f t="shared" si="23"/>
        <v>0.91080533210261561</v>
      </c>
      <c r="P7" s="31">
        <f t="shared" si="6"/>
        <v>8.9194667897384394E-2</v>
      </c>
      <c r="Q7" s="31">
        <f t="shared" si="24"/>
        <v>-31</v>
      </c>
      <c r="R7" s="31">
        <f t="shared" si="25"/>
        <v>6.62</v>
      </c>
      <c r="S7" s="31">
        <f t="shared" si="26"/>
        <v>0.04</v>
      </c>
      <c r="T7" s="31">
        <f t="shared" si="27"/>
        <v>1.3199999999999998</v>
      </c>
      <c r="U7" s="31">
        <f t="shared" si="28"/>
        <v>0.63</v>
      </c>
      <c r="V7" s="31">
        <f t="shared" si="29"/>
        <v>1.9899999999999998</v>
      </c>
      <c r="W7" s="31">
        <f t="shared" si="30"/>
        <v>0.99697670466838806</v>
      </c>
      <c r="X7" s="31">
        <f t="shared" si="31"/>
        <v>0.98863440204758157</v>
      </c>
      <c r="Y7" s="31">
        <f t="shared" si="32"/>
        <v>0.94038021126138116</v>
      </c>
      <c r="Z7" s="31">
        <f t="shared" si="14"/>
        <v>5.961978873861884E-2</v>
      </c>
      <c r="AA7" s="32">
        <f t="shared" si="34"/>
        <v>0.14881445663600323</v>
      </c>
      <c r="AB7" s="37">
        <v>0.14000000000000001</v>
      </c>
      <c r="AC7" s="39">
        <f t="shared" si="33"/>
        <v>-8.8144566360032206E-3</v>
      </c>
    </row>
    <row r="8" spans="1:29">
      <c r="A8" s="31" t="s">
        <v>57</v>
      </c>
      <c r="B8" s="10">
        <v>65</v>
      </c>
      <c r="C8" s="10" t="s">
        <v>99</v>
      </c>
      <c r="D8" s="10" t="s">
        <v>97</v>
      </c>
      <c r="E8" s="10">
        <v>120</v>
      </c>
      <c r="F8" s="10">
        <v>4</v>
      </c>
      <c r="G8" s="31">
        <f t="shared" si="15"/>
        <v>-22.1</v>
      </c>
      <c r="H8" s="31">
        <f t="shared" si="16"/>
        <v>4.71</v>
      </c>
      <c r="I8" s="31">
        <f t="shared" si="17"/>
        <v>-0.48</v>
      </c>
      <c r="J8" s="31">
        <f t="shared" si="18"/>
        <v>0</v>
      </c>
      <c r="K8" s="31">
        <f t="shared" si="19"/>
        <v>0</v>
      </c>
      <c r="L8" s="31">
        <f t="shared" si="20"/>
        <v>-0.48</v>
      </c>
      <c r="M8" s="31">
        <f t="shared" si="21"/>
        <v>0.98467593913911233</v>
      </c>
      <c r="N8" s="31">
        <f t="shared" si="22"/>
        <v>0.96104170792902222</v>
      </c>
      <c r="O8" s="31">
        <f t="shared" si="23"/>
        <v>0.98507922652907498</v>
      </c>
      <c r="P8" s="31">
        <f t="shared" si="6"/>
        <v>1.4920773470925019E-2</v>
      </c>
      <c r="Q8" s="31">
        <f t="shared" si="24"/>
        <v>-26.7</v>
      </c>
      <c r="R8" s="31">
        <f t="shared" si="25"/>
        <v>5.64</v>
      </c>
      <c r="S8" s="31">
        <f t="shared" si="26"/>
        <v>-0.04</v>
      </c>
      <c r="T8" s="31">
        <f t="shared" si="27"/>
        <v>0</v>
      </c>
      <c r="U8" s="31">
        <f t="shared" si="28"/>
        <v>0</v>
      </c>
      <c r="V8" s="31">
        <f t="shared" si="29"/>
        <v>-0.04</v>
      </c>
      <c r="W8" s="31">
        <f t="shared" si="30"/>
        <v>0.99466303422088442</v>
      </c>
      <c r="X8" s="31">
        <f t="shared" si="31"/>
        <v>0.98354172630650283</v>
      </c>
      <c r="Y8" s="31">
        <f t="shared" si="32"/>
        <v>0.98925506807794106</v>
      </c>
      <c r="Z8" s="31">
        <f t="shared" si="14"/>
        <v>1.0744931922058942E-2</v>
      </c>
      <c r="AA8" s="32">
        <f t="shared" si="34"/>
        <v>2.5665705392983962E-2</v>
      </c>
      <c r="AB8" s="37">
        <v>0.02</v>
      </c>
      <c r="AC8" s="39">
        <f t="shared" si="33"/>
        <v>-5.6657053929839614E-3</v>
      </c>
    </row>
    <row r="9" spans="1:29">
      <c r="A9" s="31" t="s">
        <v>58</v>
      </c>
      <c r="B9" s="10">
        <v>65</v>
      </c>
      <c r="C9" s="10" t="s">
        <v>99</v>
      </c>
      <c r="D9" s="10" t="s">
        <v>97</v>
      </c>
      <c r="E9" s="10">
        <v>180</v>
      </c>
      <c r="F9" s="10">
        <v>8</v>
      </c>
      <c r="G9" s="31">
        <f t="shared" si="15"/>
        <v>-22.1</v>
      </c>
      <c r="H9" s="31">
        <f t="shared" si="16"/>
        <v>4.71</v>
      </c>
      <c r="I9" s="31">
        <f t="shared" si="17"/>
        <v>0.48</v>
      </c>
      <c r="J9" s="31">
        <f t="shared" si="18"/>
        <v>1.0799999999999998</v>
      </c>
      <c r="K9" s="31">
        <f t="shared" si="19"/>
        <v>0</v>
      </c>
      <c r="L9" s="31">
        <f t="shared" si="20"/>
        <v>1.5599999999999998</v>
      </c>
      <c r="M9" s="31">
        <f t="shared" si="21"/>
        <v>0.98467593913911233</v>
      </c>
      <c r="N9" s="31">
        <f t="shared" si="22"/>
        <v>0.96104170792902222</v>
      </c>
      <c r="O9" s="31">
        <f t="shared" si="23"/>
        <v>0.89081854282777262</v>
      </c>
      <c r="P9" s="31">
        <f t="shared" si="6"/>
        <v>0.10918145717222738</v>
      </c>
      <c r="Q9" s="31">
        <f t="shared" si="24"/>
        <v>-26.7</v>
      </c>
      <c r="R9" s="31">
        <f t="shared" si="25"/>
        <v>5.64</v>
      </c>
      <c r="S9" s="31">
        <f t="shared" si="26"/>
        <v>0.04</v>
      </c>
      <c r="T9" s="31">
        <f t="shared" si="27"/>
        <v>1.3199999999999998</v>
      </c>
      <c r="U9" s="31">
        <f t="shared" si="28"/>
        <v>0</v>
      </c>
      <c r="V9" s="31">
        <f t="shared" si="29"/>
        <v>1.3599999999999999</v>
      </c>
      <c r="W9" s="31">
        <f t="shared" si="30"/>
        <v>0.99466303422088442</v>
      </c>
      <c r="X9" s="31">
        <f t="shared" si="31"/>
        <v>0.98354172630650283</v>
      </c>
      <c r="Y9" s="31">
        <f t="shared" si="32"/>
        <v>0.95713710562463616</v>
      </c>
      <c r="Z9" s="31">
        <f t="shared" si="14"/>
        <v>4.2862894375363836E-2</v>
      </c>
      <c r="AA9" s="32">
        <f t="shared" si="34"/>
        <v>0.15204435154759122</v>
      </c>
      <c r="AB9" s="37">
        <v>0.14000000000000001</v>
      </c>
      <c r="AC9" s="41">
        <f t="shared" si="33"/>
        <v>-1.2044351547591203E-2</v>
      </c>
    </row>
    <row r="10" spans="1:29" s="31" customFormat="1">
      <c r="A10" s="31" t="s">
        <v>59</v>
      </c>
      <c r="B10" s="10">
        <v>65</v>
      </c>
      <c r="C10" s="10" t="s">
        <v>99</v>
      </c>
      <c r="D10" s="10" t="s">
        <v>33</v>
      </c>
      <c r="E10" s="10">
        <v>120</v>
      </c>
      <c r="F10" s="10">
        <v>4</v>
      </c>
      <c r="G10" s="31">
        <f t="shared" si="15"/>
        <v>-22.1</v>
      </c>
      <c r="H10" s="31">
        <f t="shared" si="16"/>
        <v>4.71</v>
      </c>
      <c r="I10" s="31">
        <f t="shared" si="17"/>
        <v>-0.48</v>
      </c>
      <c r="J10" s="31">
        <f t="shared" si="18"/>
        <v>0</v>
      </c>
      <c r="K10" s="31">
        <f t="shared" si="19"/>
        <v>0.71</v>
      </c>
      <c r="L10" s="31">
        <f t="shared" si="20"/>
        <v>0.22999999999999998</v>
      </c>
      <c r="M10" s="31">
        <f t="shared" si="21"/>
        <v>0.98467593913911233</v>
      </c>
      <c r="N10" s="31">
        <f t="shared" si="22"/>
        <v>0.96104170792902222</v>
      </c>
      <c r="O10" s="31">
        <f t="shared" si="23"/>
        <v>0.96988534674529625</v>
      </c>
      <c r="P10" s="31">
        <f t="shared" si="6"/>
        <v>3.0114653254703749E-2</v>
      </c>
      <c r="Q10" s="31">
        <f t="shared" si="24"/>
        <v>-26.7</v>
      </c>
      <c r="R10" s="31">
        <f t="shared" si="25"/>
        <v>5.64</v>
      </c>
      <c r="S10" s="31">
        <f t="shared" si="26"/>
        <v>-0.04</v>
      </c>
      <c r="T10" s="31">
        <f t="shared" si="27"/>
        <v>0</v>
      </c>
      <c r="U10" s="31">
        <f t="shared" si="28"/>
        <v>0.63</v>
      </c>
      <c r="V10" s="31">
        <f t="shared" si="29"/>
        <v>0.59</v>
      </c>
      <c r="W10" s="31">
        <f t="shared" si="30"/>
        <v>0.99466303422088442</v>
      </c>
      <c r="X10" s="31">
        <f t="shared" si="31"/>
        <v>0.98354172630650283</v>
      </c>
      <c r="Y10" s="31">
        <f t="shared" si="32"/>
        <v>0.97992036679298622</v>
      </c>
      <c r="Z10" s="31">
        <f t="shared" si="14"/>
        <v>2.0079633207013781E-2</v>
      </c>
      <c r="AA10" s="32">
        <f t="shared" si="34"/>
        <v>5.019428646171753E-2</v>
      </c>
      <c r="AB10" s="37">
        <v>0.05</v>
      </c>
      <c r="AC10" s="39">
        <f t="shared" si="33"/>
        <v>-1.9428646171752717E-4</v>
      </c>
    </row>
    <row r="11" spans="1:29">
      <c r="A11" s="31" t="s">
        <v>63</v>
      </c>
      <c r="B11" s="10">
        <v>65</v>
      </c>
      <c r="C11" s="10" t="s">
        <v>99</v>
      </c>
      <c r="D11" s="10" t="s">
        <v>33</v>
      </c>
      <c r="E11" s="10">
        <v>180</v>
      </c>
      <c r="F11" s="10">
        <v>8</v>
      </c>
      <c r="G11" s="31">
        <f t="shared" si="15"/>
        <v>-22.1</v>
      </c>
      <c r="H11" s="31">
        <f t="shared" si="16"/>
        <v>4.71</v>
      </c>
      <c r="I11" s="31">
        <f t="shared" si="17"/>
        <v>0.48</v>
      </c>
      <c r="J11" s="31">
        <f t="shared" si="18"/>
        <v>1.0799999999999998</v>
      </c>
      <c r="K11" s="31">
        <f t="shared" si="19"/>
        <v>0.71</v>
      </c>
      <c r="L11" s="31">
        <f t="shared" si="20"/>
        <v>2.2699999999999996</v>
      </c>
      <c r="M11" s="31">
        <f t="shared" si="21"/>
        <v>0.98467593913911233</v>
      </c>
      <c r="N11" s="31">
        <f t="shared" si="22"/>
        <v>0.96104170792902222</v>
      </c>
      <c r="O11" s="31">
        <f t="shared" si="23"/>
        <v>0.79044520699607668</v>
      </c>
      <c r="P11" s="31">
        <f t="shared" si="6"/>
        <v>0.20955479300392332</v>
      </c>
      <c r="Q11" s="31">
        <f t="shared" si="24"/>
        <v>-26.7</v>
      </c>
      <c r="R11" s="31">
        <f t="shared" si="25"/>
        <v>5.64</v>
      </c>
      <c r="S11" s="31">
        <f t="shared" si="26"/>
        <v>0.04</v>
      </c>
      <c r="T11" s="31">
        <f t="shared" si="27"/>
        <v>1.3199999999999998</v>
      </c>
      <c r="U11" s="31">
        <f t="shared" si="28"/>
        <v>0.63</v>
      </c>
      <c r="V11" s="31">
        <f t="shared" si="29"/>
        <v>1.9899999999999998</v>
      </c>
      <c r="W11" s="31">
        <f t="shared" si="30"/>
        <v>0.99466303422088442</v>
      </c>
      <c r="X11" s="31">
        <f t="shared" si="31"/>
        <v>0.98354172630650283</v>
      </c>
      <c r="Y11" s="31">
        <f t="shared" si="32"/>
        <v>0.92103655736720136</v>
      </c>
      <c r="Z11" s="31">
        <f t="shared" si="14"/>
        <v>7.8963442632798642E-2</v>
      </c>
      <c r="AA11" s="32">
        <f t="shared" si="34"/>
        <v>0.28851823563672196</v>
      </c>
      <c r="AB11" s="37">
        <v>0.26</v>
      </c>
      <c r="AC11" s="41">
        <f t="shared" si="33"/>
        <v>-2.8518235636721956E-2</v>
      </c>
    </row>
    <row r="12" spans="1:29">
      <c r="A12" s="31" t="s">
        <v>64</v>
      </c>
      <c r="B12" s="10">
        <v>60</v>
      </c>
      <c r="C12" s="10" t="s">
        <v>43</v>
      </c>
      <c r="D12" s="10" t="s">
        <v>97</v>
      </c>
      <c r="E12" s="10">
        <v>120</v>
      </c>
      <c r="F12" s="10">
        <v>4</v>
      </c>
      <c r="G12" s="31">
        <f t="shared" si="15"/>
        <v>-29.8</v>
      </c>
      <c r="H12" s="31">
        <f t="shared" si="16"/>
        <v>6.36</v>
      </c>
      <c r="I12" s="31">
        <f t="shared" si="17"/>
        <v>-0.48</v>
      </c>
      <c r="J12" s="31">
        <f t="shared" si="18"/>
        <v>0</v>
      </c>
      <c r="K12" s="31">
        <f t="shared" si="19"/>
        <v>0</v>
      </c>
      <c r="L12" s="31">
        <f t="shared" si="20"/>
        <v>-0.48</v>
      </c>
      <c r="M12" s="31">
        <f t="shared" si="21"/>
        <v>0.99823500922794495</v>
      </c>
      <c r="N12" s="31">
        <f t="shared" si="22"/>
        <v>0.99272406339447916</v>
      </c>
      <c r="O12" s="31">
        <f t="shared" si="23"/>
        <v>0.99658028493605866</v>
      </c>
      <c r="P12" s="31">
        <f t="shared" si="6"/>
        <v>3.4197150639413421E-3</v>
      </c>
      <c r="Q12" s="31">
        <f t="shared" si="24"/>
        <v>-31</v>
      </c>
      <c r="R12" s="31">
        <f t="shared" si="25"/>
        <v>6.62</v>
      </c>
      <c r="S12" s="31">
        <f t="shared" si="26"/>
        <v>-0.04</v>
      </c>
      <c r="T12" s="31">
        <f t="shared" si="27"/>
        <v>0</v>
      </c>
      <c r="U12" s="31">
        <f t="shared" si="28"/>
        <v>0</v>
      </c>
      <c r="V12" s="31">
        <f t="shared" si="29"/>
        <v>-0.04</v>
      </c>
      <c r="W12" s="31">
        <f t="shared" si="30"/>
        <v>0.9986125838175548</v>
      </c>
      <c r="X12" s="31">
        <f t="shared" si="31"/>
        <v>0.99393637337706997</v>
      </c>
      <c r="Y12" s="31">
        <f t="shared" si="32"/>
        <v>0.99550049056067325</v>
      </c>
      <c r="Z12" s="31">
        <f t="shared" si="14"/>
        <v>4.4995094393267543E-3</v>
      </c>
      <c r="AA12" s="32">
        <f t="shared" si="34"/>
        <v>7.9192245032680963E-3</v>
      </c>
      <c r="AB12" s="37">
        <v>0.01</v>
      </c>
      <c r="AC12" s="39">
        <f t="shared" si="33"/>
        <v>2.0807754967319039E-3</v>
      </c>
    </row>
    <row r="13" spans="1:29">
      <c r="A13" s="31" t="s">
        <v>65</v>
      </c>
      <c r="B13" s="10">
        <v>60</v>
      </c>
      <c r="C13" s="10" t="s">
        <v>43</v>
      </c>
      <c r="D13" s="10" t="s">
        <v>97</v>
      </c>
      <c r="E13" s="10">
        <v>180</v>
      </c>
      <c r="F13" s="10">
        <v>8</v>
      </c>
      <c r="G13" s="31">
        <f t="shared" si="15"/>
        <v>-29.8</v>
      </c>
      <c r="H13" s="31">
        <f t="shared" si="16"/>
        <v>6.36</v>
      </c>
      <c r="I13" s="31">
        <f t="shared" si="17"/>
        <v>0.48</v>
      </c>
      <c r="J13" s="31">
        <f t="shared" si="18"/>
        <v>1.0799999999999998</v>
      </c>
      <c r="K13" s="31">
        <f t="shared" si="19"/>
        <v>0</v>
      </c>
      <c r="L13" s="31">
        <f t="shared" si="20"/>
        <v>1.5599999999999998</v>
      </c>
      <c r="M13" s="31">
        <f t="shared" si="21"/>
        <v>0.99823500922794495</v>
      </c>
      <c r="N13" s="31">
        <f t="shared" si="22"/>
        <v>0.99272406339447916</v>
      </c>
      <c r="O13" s="31">
        <f t="shared" si="23"/>
        <v>0.97399923219689832</v>
      </c>
      <c r="P13" s="31">
        <f t="shared" si="6"/>
        <v>2.6000767803101676E-2</v>
      </c>
      <c r="Q13" s="31">
        <f t="shared" si="24"/>
        <v>-31</v>
      </c>
      <c r="R13" s="31">
        <f t="shared" si="25"/>
        <v>6.62</v>
      </c>
      <c r="S13" s="31">
        <f t="shared" si="26"/>
        <v>0.04</v>
      </c>
      <c r="T13" s="31">
        <f t="shared" si="27"/>
        <v>1.3199999999999998</v>
      </c>
      <c r="U13" s="31">
        <f t="shared" si="28"/>
        <v>0</v>
      </c>
      <c r="V13" s="31">
        <f t="shared" si="29"/>
        <v>1.3599999999999999</v>
      </c>
      <c r="W13" s="31">
        <f t="shared" si="30"/>
        <v>0.9986125838175548</v>
      </c>
      <c r="X13" s="31">
        <f t="shared" si="31"/>
        <v>0.99393637337706997</v>
      </c>
      <c r="Y13" s="31">
        <f t="shared" si="32"/>
        <v>0.98187861914039187</v>
      </c>
      <c r="Z13" s="31">
        <f t="shared" si="14"/>
        <v>1.8121380859608127E-2</v>
      </c>
      <c r="AA13" s="32">
        <f t="shared" si="34"/>
        <v>4.4122148662709804E-2</v>
      </c>
      <c r="AB13" s="37">
        <v>0.04</v>
      </c>
      <c r="AC13" s="39">
        <f t="shared" si="33"/>
        <v>-4.1221486627098028E-3</v>
      </c>
    </row>
    <row r="14" spans="1:29">
      <c r="A14" s="31" t="s">
        <v>66</v>
      </c>
      <c r="B14" s="10">
        <v>60</v>
      </c>
      <c r="C14" s="10" t="s">
        <v>43</v>
      </c>
      <c r="D14" s="10" t="s">
        <v>33</v>
      </c>
      <c r="E14" s="10">
        <v>120</v>
      </c>
      <c r="F14" s="10">
        <v>4</v>
      </c>
      <c r="G14" s="31">
        <f t="shared" si="15"/>
        <v>-29.8</v>
      </c>
      <c r="H14" s="31">
        <f t="shared" si="16"/>
        <v>6.36</v>
      </c>
      <c r="I14" s="31">
        <f t="shared" si="17"/>
        <v>-0.48</v>
      </c>
      <c r="J14" s="31">
        <f t="shared" si="18"/>
        <v>0</v>
      </c>
      <c r="K14" s="31">
        <f t="shared" si="19"/>
        <v>0.71</v>
      </c>
      <c r="L14" s="31">
        <f t="shared" si="20"/>
        <v>0.22999999999999998</v>
      </c>
      <c r="M14" s="31">
        <f t="shared" si="21"/>
        <v>0.99823500922794495</v>
      </c>
      <c r="N14" s="31">
        <f t="shared" si="22"/>
        <v>0.99272406339447916</v>
      </c>
      <c r="O14" s="31">
        <f t="shared" si="23"/>
        <v>0.993056626446704</v>
      </c>
      <c r="P14" s="31">
        <f t="shared" si="6"/>
        <v>6.943373553295995E-3</v>
      </c>
      <c r="Q14" s="31">
        <f t="shared" si="24"/>
        <v>-31</v>
      </c>
      <c r="R14" s="31">
        <f t="shared" si="25"/>
        <v>6.62</v>
      </c>
      <c r="S14" s="31">
        <f t="shared" si="26"/>
        <v>-0.04</v>
      </c>
      <c r="T14" s="31">
        <f t="shared" si="27"/>
        <v>0</v>
      </c>
      <c r="U14" s="31">
        <f t="shared" si="28"/>
        <v>0.63</v>
      </c>
      <c r="V14" s="31">
        <f t="shared" si="29"/>
        <v>0.59</v>
      </c>
      <c r="W14" s="31">
        <f t="shared" si="30"/>
        <v>0.9986125838175548</v>
      </c>
      <c r="X14" s="31">
        <f t="shared" si="31"/>
        <v>0.99393637337706997</v>
      </c>
      <c r="Y14" s="31">
        <f t="shared" si="32"/>
        <v>0.99156835698908752</v>
      </c>
      <c r="Z14" s="31">
        <f t="shared" si="14"/>
        <v>8.4316430109124818E-3</v>
      </c>
      <c r="AA14" s="32">
        <f t="shared" si="34"/>
        <v>1.5375016564208477E-2</v>
      </c>
      <c r="AB14" s="37">
        <v>0.01</v>
      </c>
      <c r="AC14" s="39">
        <f t="shared" si="33"/>
        <v>-5.3750165642084766E-3</v>
      </c>
    </row>
    <row r="15" spans="1:29">
      <c r="A15" s="31" t="s">
        <v>67</v>
      </c>
      <c r="B15" s="10">
        <v>60</v>
      </c>
      <c r="C15" s="10" t="s">
        <v>43</v>
      </c>
      <c r="D15" s="10" t="s">
        <v>33</v>
      </c>
      <c r="E15" s="10">
        <v>180</v>
      </c>
      <c r="F15" s="10">
        <v>8</v>
      </c>
      <c r="G15" s="31">
        <f t="shared" si="15"/>
        <v>-29.8</v>
      </c>
      <c r="H15" s="31">
        <f t="shared" si="16"/>
        <v>6.36</v>
      </c>
      <c r="I15" s="31">
        <f t="shared" si="17"/>
        <v>0.48</v>
      </c>
      <c r="J15" s="31">
        <f t="shared" si="18"/>
        <v>1.0799999999999998</v>
      </c>
      <c r="K15" s="31">
        <f t="shared" si="19"/>
        <v>0.71</v>
      </c>
      <c r="L15" s="31">
        <f t="shared" si="20"/>
        <v>2.2699999999999996</v>
      </c>
      <c r="M15" s="31">
        <f t="shared" si="21"/>
        <v>0.99823500922794495</v>
      </c>
      <c r="N15" s="31">
        <f t="shared" si="22"/>
        <v>0.99272406339447916</v>
      </c>
      <c r="O15" s="31">
        <f t="shared" si="23"/>
        <v>0.94782535445946214</v>
      </c>
      <c r="P15" s="31">
        <f t="shared" si="6"/>
        <v>5.2174645540537856E-2</v>
      </c>
      <c r="Q15" s="31">
        <f t="shared" si="24"/>
        <v>-31</v>
      </c>
      <c r="R15" s="31">
        <f t="shared" si="25"/>
        <v>6.62</v>
      </c>
      <c r="S15" s="31">
        <f t="shared" si="26"/>
        <v>0.04</v>
      </c>
      <c r="T15" s="31">
        <f t="shared" si="27"/>
        <v>1.3199999999999998</v>
      </c>
      <c r="U15" s="31">
        <f t="shared" si="28"/>
        <v>0.63</v>
      </c>
      <c r="V15" s="31">
        <f t="shared" si="29"/>
        <v>1.9899999999999998</v>
      </c>
      <c r="W15" s="31">
        <f t="shared" si="30"/>
        <v>0.9986125838175548</v>
      </c>
      <c r="X15" s="31">
        <f t="shared" si="31"/>
        <v>0.99393637337706997</v>
      </c>
      <c r="Y15" s="31">
        <f t="shared" si="32"/>
        <v>0.96624586236693932</v>
      </c>
      <c r="Z15" s="31">
        <f t="shared" si="14"/>
        <v>3.3754137633060677E-2</v>
      </c>
      <c r="AA15" s="32">
        <f t="shared" si="34"/>
        <v>8.5928783173598533E-2</v>
      </c>
      <c r="AB15" s="37">
        <v>0.08</v>
      </c>
      <c r="AC15" s="39">
        <f t="shared" si="33"/>
        <v>-5.9287831735985314E-3</v>
      </c>
    </row>
    <row r="16" spans="1:29">
      <c r="A16" s="31" t="s">
        <v>68</v>
      </c>
      <c r="B16" s="10">
        <v>60</v>
      </c>
      <c r="C16" s="10" t="s">
        <v>99</v>
      </c>
      <c r="D16" s="10" t="s">
        <v>97</v>
      </c>
      <c r="E16" s="10">
        <v>120</v>
      </c>
      <c r="F16" s="10">
        <v>4</v>
      </c>
      <c r="G16" s="31">
        <f t="shared" si="15"/>
        <v>-22.1</v>
      </c>
      <c r="H16" s="31">
        <f t="shared" si="16"/>
        <v>4.71</v>
      </c>
      <c r="I16" s="31">
        <f t="shared" si="17"/>
        <v>-0.48</v>
      </c>
      <c r="J16" s="31">
        <f t="shared" si="18"/>
        <v>0</v>
      </c>
      <c r="K16" s="31">
        <f t="shared" si="19"/>
        <v>0</v>
      </c>
      <c r="L16" s="31">
        <f t="shared" si="20"/>
        <v>-0.48</v>
      </c>
      <c r="M16" s="31">
        <f t="shared" si="21"/>
        <v>0.99117183567411293</v>
      </c>
      <c r="N16" s="31">
        <f t="shared" si="22"/>
        <v>0.97495365839202297</v>
      </c>
      <c r="O16" s="31">
        <f t="shared" si="23"/>
        <v>0.9898432583835991</v>
      </c>
      <c r="P16" s="31">
        <f t="shared" si="6"/>
        <v>1.0156741616400899E-2</v>
      </c>
      <c r="Q16" s="31">
        <f t="shared" si="24"/>
        <v>-26.7</v>
      </c>
      <c r="R16" s="31">
        <f t="shared" si="25"/>
        <v>5.64</v>
      </c>
      <c r="S16" s="31">
        <f t="shared" si="26"/>
        <v>-0.04</v>
      </c>
      <c r="T16" s="31">
        <f t="shared" si="27"/>
        <v>0</v>
      </c>
      <c r="U16" s="31">
        <f t="shared" si="28"/>
        <v>0</v>
      </c>
      <c r="V16" s="31">
        <f t="shared" si="29"/>
        <v>-0.04</v>
      </c>
      <c r="W16" s="31">
        <f t="shared" si="30"/>
        <v>0.99724984096103508</v>
      </c>
      <c r="X16" s="31">
        <f t="shared" si="31"/>
        <v>0.99035227954656624</v>
      </c>
      <c r="Y16" s="31">
        <f t="shared" si="32"/>
        <v>0.99335371669464401</v>
      </c>
      <c r="Z16" s="31">
        <f t="shared" si="14"/>
        <v>6.6462833053559933E-3</v>
      </c>
      <c r="AA16" s="32">
        <f t="shared" si="34"/>
        <v>1.6803024921756893E-2</v>
      </c>
      <c r="AB16" s="37">
        <v>0.02</v>
      </c>
      <c r="AC16" s="39">
        <f t="shared" si="33"/>
        <v>3.1969750782431076E-3</v>
      </c>
    </row>
    <row r="17" spans="1:29">
      <c r="A17" s="31" t="s">
        <v>69</v>
      </c>
      <c r="B17" s="10">
        <v>60</v>
      </c>
      <c r="C17" s="10" t="s">
        <v>99</v>
      </c>
      <c r="D17" s="10" t="s">
        <v>97</v>
      </c>
      <c r="E17" s="10">
        <v>180</v>
      </c>
      <c r="F17" s="10">
        <v>8</v>
      </c>
      <c r="G17" s="31">
        <f t="shared" si="15"/>
        <v>-22.1</v>
      </c>
      <c r="H17" s="31">
        <f t="shared" si="16"/>
        <v>4.71</v>
      </c>
      <c r="I17" s="31">
        <f t="shared" si="17"/>
        <v>0.48</v>
      </c>
      <c r="J17" s="31">
        <f t="shared" si="18"/>
        <v>1.0799999999999998</v>
      </c>
      <c r="K17" s="31">
        <f t="shared" si="19"/>
        <v>0</v>
      </c>
      <c r="L17" s="31">
        <f t="shared" si="20"/>
        <v>1.5599999999999998</v>
      </c>
      <c r="M17" s="31">
        <f t="shared" si="21"/>
        <v>0.99117183567411293</v>
      </c>
      <c r="N17" s="31">
        <f t="shared" si="22"/>
        <v>0.97495365839202297</v>
      </c>
      <c r="O17" s="31">
        <f t="shared" si="23"/>
        <v>0.92449196772475439</v>
      </c>
      <c r="P17" s="31">
        <f t="shared" si="6"/>
        <v>7.5508032275245607E-2</v>
      </c>
      <c r="Q17" s="31">
        <f t="shared" si="24"/>
        <v>-26.7</v>
      </c>
      <c r="R17" s="31">
        <f t="shared" si="25"/>
        <v>5.64</v>
      </c>
      <c r="S17" s="31">
        <f t="shared" si="26"/>
        <v>0.04</v>
      </c>
      <c r="T17" s="31">
        <f t="shared" si="27"/>
        <v>1.3199999999999998</v>
      </c>
      <c r="U17" s="31">
        <f t="shared" si="28"/>
        <v>0</v>
      </c>
      <c r="V17" s="31">
        <f t="shared" si="29"/>
        <v>1.3599999999999999</v>
      </c>
      <c r="W17" s="31">
        <f t="shared" si="30"/>
        <v>0.99724984096103508</v>
      </c>
      <c r="X17" s="31">
        <f t="shared" si="31"/>
        <v>0.99035227954656624</v>
      </c>
      <c r="Y17" s="31">
        <f t="shared" si="32"/>
        <v>0.97332038844492719</v>
      </c>
      <c r="Z17" s="31">
        <f t="shared" si="14"/>
        <v>2.6679611555072813E-2</v>
      </c>
      <c r="AA17" s="32">
        <f t="shared" si="34"/>
        <v>0.10218764383031842</v>
      </c>
      <c r="AB17" s="37">
        <v>0.09</v>
      </c>
      <c r="AC17" s="41">
        <f t="shared" si="33"/>
        <v>-1.2187643830318423E-2</v>
      </c>
    </row>
    <row r="18" spans="1:29">
      <c r="A18" s="31" t="s">
        <v>70</v>
      </c>
      <c r="B18" s="10">
        <v>60</v>
      </c>
      <c r="C18" s="10" t="s">
        <v>99</v>
      </c>
      <c r="D18" s="10" t="s">
        <v>33</v>
      </c>
      <c r="E18" s="10">
        <v>120</v>
      </c>
      <c r="F18" s="10">
        <v>4</v>
      </c>
      <c r="G18" s="31">
        <f t="shared" si="15"/>
        <v>-22.1</v>
      </c>
      <c r="H18" s="31">
        <f t="shared" si="16"/>
        <v>4.71</v>
      </c>
      <c r="I18" s="31">
        <f t="shared" si="17"/>
        <v>-0.48</v>
      </c>
      <c r="J18" s="31">
        <f t="shared" si="18"/>
        <v>0</v>
      </c>
      <c r="K18" s="31">
        <f t="shared" si="19"/>
        <v>0.71</v>
      </c>
      <c r="L18" s="31">
        <f t="shared" si="20"/>
        <v>0.22999999999999998</v>
      </c>
      <c r="M18" s="31">
        <f t="shared" si="21"/>
        <v>0.99117183567411293</v>
      </c>
      <c r="N18" s="31">
        <f t="shared" si="22"/>
        <v>0.97495365839202297</v>
      </c>
      <c r="O18" s="31">
        <f t="shared" si="23"/>
        <v>0.97944974259393447</v>
      </c>
      <c r="P18" s="31">
        <f t="shared" si="6"/>
        <v>2.0550257406065531E-2</v>
      </c>
      <c r="Q18" s="31">
        <f t="shared" si="24"/>
        <v>-26.7</v>
      </c>
      <c r="R18" s="31">
        <f t="shared" si="25"/>
        <v>5.64</v>
      </c>
      <c r="S18" s="31">
        <f t="shared" si="26"/>
        <v>-0.04</v>
      </c>
      <c r="T18" s="31">
        <f t="shared" si="27"/>
        <v>0</v>
      </c>
      <c r="U18" s="31">
        <f t="shared" si="28"/>
        <v>0.63</v>
      </c>
      <c r="V18" s="31">
        <f t="shared" si="29"/>
        <v>0.59</v>
      </c>
      <c r="W18" s="31">
        <f t="shared" si="30"/>
        <v>0.99724984096103508</v>
      </c>
      <c r="X18" s="31">
        <f t="shared" si="31"/>
        <v>0.99035227954656624</v>
      </c>
      <c r="Y18" s="31">
        <f t="shared" si="32"/>
        <v>0.98755727248269609</v>
      </c>
      <c r="Z18" s="31">
        <f t="shared" si="14"/>
        <v>1.2442727517303909E-2</v>
      </c>
      <c r="AA18" s="32">
        <f t="shared" si="34"/>
        <v>3.2992984923369439E-2</v>
      </c>
      <c r="AB18" s="37">
        <v>0.03</v>
      </c>
      <c r="AC18" s="39">
        <f t="shared" si="33"/>
        <v>-2.9929849233694406E-3</v>
      </c>
    </row>
    <row r="19" spans="1:29">
      <c r="A19" s="31" t="s">
        <v>71</v>
      </c>
      <c r="B19" s="10">
        <v>60</v>
      </c>
      <c r="C19" s="10" t="s">
        <v>99</v>
      </c>
      <c r="D19" s="10" t="s">
        <v>33</v>
      </c>
      <c r="E19" s="10">
        <v>180</v>
      </c>
      <c r="F19" s="10">
        <v>8</v>
      </c>
      <c r="G19" s="31">
        <f t="shared" si="15"/>
        <v>-22.1</v>
      </c>
      <c r="H19" s="31">
        <f t="shared" si="16"/>
        <v>4.71</v>
      </c>
      <c r="I19" s="31">
        <f t="shared" si="17"/>
        <v>0.48</v>
      </c>
      <c r="J19" s="31">
        <f t="shared" si="18"/>
        <v>1.0799999999999998</v>
      </c>
      <c r="K19" s="31">
        <f t="shared" si="19"/>
        <v>0.71</v>
      </c>
      <c r="L19" s="31">
        <f t="shared" si="20"/>
        <v>2.2699999999999996</v>
      </c>
      <c r="M19" s="31">
        <f t="shared" si="21"/>
        <v>0.99117183567411293</v>
      </c>
      <c r="N19" s="31">
        <f t="shared" si="22"/>
        <v>0.97495365839202297</v>
      </c>
      <c r="O19" s="31">
        <f t="shared" si="23"/>
        <v>0.85240755317629957</v>
      </c>
      <c r="P19" s="31">
        <f t="shared" si="6"/>
        <v>0.14759244682370043</v>
      </c>
      <c r="Q19" s="31">
        <f t="shared" si="24"/>
        <v>-26.7</v>
      </c>
      <c r="R19" s="31">
        <f t="shared" si="25"/>
        <v>5.64</v>
      </c>
      <c r="S19" s="31">
        <f t="shared" si="26"/>
        <v>0.04</v>
      </c>
      <c r="T19" s="31">
        <f t="shared" si="27"/>
        <v>1.3199999999999998</v>
      </c>
      <c r="U19" s="31">
        <f t="shared" si="28"/>
        <v>0.63</v>
      </c>
      <c r="V19" s="31">
        <f t="shared" si="29"/>
        <v>1.9899999999999998</v>
      </c>
      <c r="W19" s="31">
        <f t="shared" si="30"/>
        <v>0.99724984096103508</v>
      </c>
      <c r="X19" s="31">
        <f t="shared" si="31"/>
        <v>0.99035227954656624</v>
      </c>
      <c r="Y19" s="31">
        <f t="shared" si="32"/>
        <v>0.95049317952747003</v>
      </c>
      <c r="Z19" s="31">
        <f t="shared" si="14"/>
        <v>4.9506820472529967E-2</v>
      </c>
      <c r="AA19" s="32">
        <f t="shared" si="34"/>
        <v>0.1970992672962304</v>
      </c>
      <c r="AB19" s="37">
        <v>0.18</v>
      </c>
      <c r="AC19" s="41">
        <f t="shared" si="33"/>
        <v>-1.7099267296230403E-2</v>
      </c>
    </row>
    <row r="20" spans="1:29">
      <c r="A20" s="31" t="s">
        <v>72</v>
      </c>
      <c r="B20" s="10">
        <v>55</v>
      </c>
      <c r="C20" s="10" t="s">
        <v>43</v>
      </c>
      <c r="D20" s="10" t="s">
        <v>97</v>
      </c>
      <c r="E20" s="10">
        <v>120</v>
      </c>
      <c r="F20" s="10">
        <v>4</v>
      </c>
      <c r="G20" s="31">
        <f t="shared" si="15"/>
        <v>-29.8</v>
      </c>
      <c r="H20" s="31">
        <f t="shared" si="16"/>
        <v>6.36</v>
      </c>
      <c r="I20" s="31">
        <f t="shared" si="17"/>
        <v>-0.48</v>
      </c>
      <c r="J20" s="31">
        <f t="shared" si="18"/>
        <v>0</v>
      </c>
      <c r="K20" s="31">
        <f t="shared" si="19"/>
        <v>0</v>
      </c>
      <c r="L20" s="31">
        <f t="shared" si="20"/>
        <v>-0.48</v>
      </c>
      <c r="M20" s="31">
        <f t="shared" si="21"/>
        <v>0.99924467626286073</v>
      </c>
      <c r="N20" s="31">
        <f t="shared" si="22"/>
        <v>0.99627054882721544</v>
      </c>
      <c r="O20" s="31">
        <f t="shared" si="23"/>
        <v>0.99815722194487755</v>
      </c>
      <c r="P20" s="31">
        <f t="shared" si="6"/>
        <v>1.8427780551224515E-3</v>
      </c>
      <c r="Q20" s="31">
        <f t="shared" si="24"/>
        <v>-31</v>
      </c>
      <c r="R20" s="31">
        <f t="shared" si="25"/>
        <v>6.62</v>
      </c>
      <c r="S20" s="31">
        <f t="shared" si="26"/>
        <v>-0.04</v>
      </c>
      <c r="T20" s="31">
        <f t="shared" si="27"/>
        <v>0</v>
      </c>
      <c r="U20" s="31">
        <f t="shared" si="28"/>
        <v>0</v>
      </c>
      <c r="V20" s="31">
        <f t="shared" si="29"/>
        <v>-0.04</v>
      </c>
      <c r="W20" s="31">
        <f t="shared" si="30"/>
        <v>0.99942657454602501</v>
      </c>
      <c r="X20" s="31">
        <f t="shared" si="31"/>
        <v>0.99697670466838806</v>
      </c>
      <c r="Y20" s="31">
        <f t="shared" si="32"/>
        <v>0.99764472710544172</v>
      </c>
      <c r="Z20" s="31">
        <f t="shared" si="14"/>
        <v>2.3552728945582802E-3</v>
      </c>
      <c r="AA20" s="32">
        <f t="shared" si="34"/>
        <v>4.1980509496807317E-3</v>
      </c>
      <c r="AB20" s="37">
        <v>0</v>
      </c>
      <c r="AC20" s="39">
        <f t="shared" si="33"/>
        <v>-4.1980509496807317E-3</v>
      </c>
    </row>
    <row r="21" spans="1:29">
      <c r="A21" s="31" t="s">
        <v>73</v>
      </c>
      <c r="B21" s="10">
        <v>55</v>
      </c>
      <c r="C21" s="10" t="s">
        <v>43</v>
      </c>
      <c r="D21" s="10" t="s">
        <v>97</v>
      </c>
      <c r="E21" s="10">
        <v>180</v>
      </c>
      <c r="F21" s="10">
        <v>8</v>
      </c>
      <c r="G21" s="31">
        <f t="shared" si="15"/>
        <v>-29.8</v>
      </c>
      <c r="H21" s="31">
        <f t="shared" si="16"/>
        <v>6.36</v>
      </c>
      <c r="I21" s="31">
        <f t="shared" si="17"/>
        <v>0.48</v>
      </c>
      <c r="J21" s="31">
        <f t="shared" si="18"/>
        <v>1.0799999999999998</v>
      </c>
      <c r="K21" s="31">
        <f t="shared" si="19"/>
        <v>0</v>
      </c>
      <c r="L21" s="31">
        <f t="shared" si="20"/>
        <v>1.5599999999999998</v>
      </c>
      <c r="M21" s="31">
        <f t="shared" si="21"/>
        <v>0.99924467626286073</v>
      </c>
      <c r="N21" s="31">
        <f t="shared" si="22"/>
        <v>0.99627054882721544</v>
      </c>
      <c r="O21" s="31">
        <f t="shared" si="23"/>
        <v>0.98591497541250861</v>
      </c>
      <c r="P21" s="31">
        <f t="shared" si="6"/>
        <v>1.408502458749139E-2</v>
      </c>
      <c r="Q21" s="31">
        <f t="shared" si="24"/>
        <v>-31</v>
      </c>
      <c r="R21" s="31">
        <f t="shared" si="25"/>
        <v>6.62</v>
      </c>
      <c r="S21" s="31">
        <f t="shared" si="26"/>
        <v>0.04</v>
      </c>
      <c r="T21" s="31">
        <f t="shared" si="27"/>
        <v>1.3199999999999998</v>
      </c>
      <c r="U21" s="31">
        <f t="shared" si="28"/>
        <v>0</v>
      </c>
      <c r="V21" s="31">
        <f t="shared" si="29"/>
        <v>1.3599999999999999</v>
      </c>
      <c r="W21" s="31">
        <f t="shared" si="30"/>
        <v>0.99942657454602501</v>
      </c>
      <c r="X21" s="31">
        <f t="shared" si="31"/>
        <v>0.99697670466838806</v>
      </c>
      <c r="Y21" s="31">
        <f t="shared" si="32"/>
        <v>0.99048320607707829</v>
      </c>
      <c r="Z21" s="31">
        <f t="shared" si="14"/>
        <v>9.5167939229217069E-3</v>
      </c>
      <c r="AA21" s="32">
        <f t="shared" si="34"/>
        <v>2.3601818510413097E-2</v>
      </c>
      <c r="AB21" s="37">
        <v>0.02</v>
      </c>
      <c r="AC21" s="39">
        <f t="shared" si="33"/>
        <v>-3.6018185104130969E-3</v>
      </c>
    </row>
    <row r="22" spans="1:29">
      <c r="A22" s="31" t="s">
        <v>74</v>
      </c>
      <c r="B22" s="10">
        <v>55</v>
      </c>
      <c r="C22" s="10" t="s">
        <v>43</v>
      </c>
      <c r="D22" s="10" t="s">
        <v>33</v>
      </c>
      <c r="E22" s="10">
        <v>120</v>
      </c>
      <c r="F22" s="10">
        <v>4</v>
      </c>
      <c r="G22" s="31">
        <f t="shared" si="15"/>
        <v>-29.8</v>
      </c>
      <c r="H22" s="31">
        <f t="shared" si="16"/>
        <v>6.36</v>
      </c>
      <c r="I22" s="31">
        <f t="shared" si="17"/>
        <v>-0.48</v>
      </c>
      <c r="J22" s="31">
        <f t="shared" si="18"/>
        <v>0</v>
      </c>
      <c r="K22" s="31">
        <f t="shared" si="19"/>
        <v>0.71</v>
      </c>
      <c r="L22" s="31">
        <f t="shared" si="20"/>
        <v>0.22999999999999998</v>
      </c>
      <c r="M22" s="31">
        <f t="shared" si="21"/>
        <v>0.99924467626286073</v>
      </c>
      <c r="N22" s="31">
        <f t="shared" si="22"/>
        <v>0.99627054882721544</v>
      </c>
      <c r="O22" s="31">
        <f t="shared" si="23"/>
        <v>0.99625537640525674</v>
      </c>
      <c r="P22" s="31">
        <f t="shared" si="6"/>
        <v>3.7446235947432571E-3</v>
      </c>
      <c r="Q22" s="31">
        <f t="shared" si="24"/>
        <v>-31</v>
      </c>
      <c r="R22" s="31">
        <f t="shared" si="25"/>
        <v>6.62</v>
      </c>
      <c r="S22" s="31">
        <f t="shared" si="26"/>
        <v>-0.04</v>
      </c>
      <c r="T22" s="31">
        <f t="shared" si="27"/>
        <v>0</v>
      </c>
      <c r="U22" s="31">
        <f t="shared" si="28"/>
        <v>0.63</v>
      </c>
      <c r="V22" s="31">
        <f t="shared" si="29"/>
        <v>0.59</v>
      </c>
      <c r="W22" s="31">
        <f t="shared" si="30"/>
        <v>0.99942657454602501</v>
      </c>
      <c r="X22" s="31">
        <f t="shared" si="31"/>
        <v>0.99697670466838806</v>
      </c>
      <c r="Y22" s="31">
        <f t="shared" si="32"/>
        <v>0.99558228559487483</v>
      </c>
      <c r="Z22" s="31">
        <f t="shared" si="14"/>
        <v>4.4177144051251727E-3</v>
      </c>
      <c r="AA22" s="32">
        <f t="shared" si="34"/>
        <v>8.1623379998684298E-3</v>
      </c>
      <c r="AB22" s="37">
        <v>0.01</v>
      </c>
      <c r="AC22" s="39">
        <f t="shared" si="33"/>
        <v>1.8376620001315704E-3</v>
      </c>
    </row>
    <row r="23" spans="1:29">
      <c r="A23" s="31" t="s">
        <v>75</v>
      </c>
      <c r="B23" s="10">
        <v>55</v>
      </c>
      <c r="C23" s="10" t="s">
        <v>43</v>
      </c>
      <c r="D23" s="10" t="s">
        <v>33</v>
      </c>
      <c r="E23" s="10">
        <v>180</v>
      </c>
      <c r="F23" s="10">
        <v>8</v>
      </c>
      <c r="G23" s="31">
        <f t="shared" si="15"/>
        <v>-29.8</v>
      </c>
      <c r="H23" s="31">
        <f t="shared" si="16"/>
        <v>6.36</v>
      </c>
      <c r="I23" s="31">
        <f t="shared" si="17"/>
        <v>0.48</v>
      </c>
      <c r="J23" s="31">
        <f t="shared" si="18"/>
        <v>1.0799999999999998</v>
      </c>
      <c r="K23" s="31">
        <f t="shared" si="19"/>
        <v>0.71</v>
      </c>
      <c r="L23" s="31">
        <f t="shared" si="20"/>
        <v>2.2699999999999996</v>
      </c>
      <c r="M23" s="31">
        <f t="shared" si="21"/>
        <v>0.99924467626286073</v>
      </c>
      <c r="N23" s="31">
        <f t="shared" si="22"/>
        <v>0.99627054882721544</v>
      </c>
      <c r="O23" s="31">
        <f t="shared" si="23"/>
        <v>0.97155976741361949</v>
      </c>
      <c r="P23" s="31">
        <f t="shared" si="6"/>
        <v>2.8440232586380509E-2</v>
      </c>
      <c r="Q23" s="31">
        <f t="shared" si="24"/>
        <v>-31</v>
      </c>
      <c r="R23" s="31">
        <f t="shared" si="25"/>
        <v>6.62</v>
      </c>
      <c r="S23" s="31">
        <f t="shared" si="26"/>
        <v>0.04</v>
      </c>
      <c r="T23" s="31">
        <f t="shared" si="27"/>
        <v>1.3199999999999998</v>
      </c>
      <c r="U23" s="31">
        <f t="shared" si="28"/>
        <v>0.63</v>
      </c>
      <c r="V23" s="31">
        <f t="shared" si="29"/>
        <v>1.9899999999999998</v>
      </c>
      <c r="W23" s="31">
        <f t="shared" si="30"/>
        <v>0.99942657454602501</v>
      </c>
      <c r="X23" s="31">
        <f t="shared" si="31"/>
        <v>0.99697670466838806</v>
      </c>
      <c r="Y23" s="31">
        <f t="shared" si="32"/>
        <v>0.98220581669397888</v>
      </c>
      <c r="Z23" s="31">
        <f t="shared" si="14"/>
        <v>1.7794183306021116E-2</v>
      </c>
      <c r="AA23" s="32">
        <f t="shared" si="34"/>
        <v>4.6234415892401626E-2</v>
      </c>
      <c r="AB23" s="37">
        <v>0.04</v>
      </c>
      <c r="AC23" s="39">
        <f t="shared" si="33"/>
        <v>-6.2344158924016249E-3</v>
      </c>
    </row>
    <row r="24" spans="1:29">
      <c r="A24" s="31" t="s">
        <v>76</v>
      </c>
      <c r="B24" s="10">
        <v>55</v>
      </c>
      <c r="C24" s="10" t="s">
        <v>99</v>
      </c>
      <c r="D24" s="10" t="s">
        <v>97</v>
      </c>
      <c r="E24" s="10">
        <v>120</v>
      </c>
      <c r="F24" s="10">
        <v>4</v>
      </c>
      <c r="G24" s="31">
        <f t="shared" si="15"/>
        <v>-22.1</v>
      </c>
      <c r="H24" s="31">
        <f t="shared" si="16"/>
        <v>4.71</v>
      </c>
      <c r="I24" s="31">
        <f t="shared" si="17"/>
        <v>-0.48</v>
      </c>
      <c r="J24" s="31">
        <f t="shared" si="18"/>
        <v>0</v>
      </c>
      <c r="K24" s="31">
        <f t="shared" si="19"/>
        <v>0</v>
      </c>
      <c r="L24" s="31">
        <f t="shared" si="20"/>
        <v>-0.48</v>
      </c>
      <c r="M24" s="31">
        <f t="shared" si="21"/>
        <v>0.99528343058659396</v>
      </c>
      <c r="N24" s="31">
        <f t="shared" si="22"/>
        <v>0.98467593913911233</v>
      </c>
      <c r="O24" s="31">
        <f t="shared" si="23"/>
        <v>0.99339169211663614</v>
      </c>
      <c r="P24" s="31">
        <f t="shared" si="6"/>
        <v>6.608307883363862E-3</v>
      </c>
      <c r="Q24" s="31">
        <f t="shared" si="24"/>
        <v>-26.7</v>
      </c>
      <c r="R24" s="31">
        <f t="shared" si="25"/>
        <v>5.64</v>
      </c>
      <c r="S24" s="31">
        <f t="shared" si="26"/>
        <v>-0.04</v>
      </c>
      <c r="T24" s="31">
        <f t="shared" si="27"/>
        <v>0</v>
      </c>
      <c r="U24" s="31">
        <f t="shared" si="28"/>
        <v>0</v>
      </c>
      <c r="V24" s="31">
        <f t="shared" si="29"/>
        <v>-0.04</v>
      </c>
      <c r="W24" s="31">
        <f t="shared" si="30"/>
        <v>0.99870401632194183</v>
      </c>
      <c r="X24" s="31">
        <f t="shared" si="31"/>
        <v>0.99466303422088442</v>
      </c>
      <c r="Y24" s="31">
        <f t="shared" si="32"/>
        <v>0.99611212002070337</v>
      </c>
      <c r="Z24" s="31">
        <f t="shared" si="14"/>
        <v>3.8878799792966268E-3</v>
      </c>
      <c r="AA24" s="32">
        <f t="shared" si="34"/>
        <v>1.0496187862660489E-2</v>
      </c>
      <c r="AB24" s="37">
        <v>0.01</v>
      </c>
      <c r="AC24" s="39">
        <f>AB24-AA24</f>
        <v>-4.9618786266048855E-4</v>
      </c>
    </row>
    <row r="25" spans="1:29">
      <c r="A25" s="31" t="s">
        <v>77</v>
      </c>
      <c r="B25" s="10">
        <v>55</v>
      </c>
      <c r="C25" s="10" t="s">
        <v>99</v>
      </c>
      <c r="D25" s="10" t="s">
        <v>97</v>
      </c>
      <c r="E25" s="10">
        <v>180</v>
      </c>
      <c r="F25" s="10">
        <v>8</v>
      </c>
      <c r="G25" s="31">
        <f t="shared" si="15"/>
        <v>-22.1</v>
      </c>
      <c r="H25" s="31">
        <f t="shared" si="16"/>
        <v>4.71</v>
      </c>
      <c r="I25" s="31">
        <f t="shared" si="17"/>
        <v>0.48</v>
      </c>
      <c r="J25" s="31">
        <f t="shared" si="18"/>
        <v>1.0799999999999998</v>
      </c>
      <c r="K25" s="31">
        <f t="shared" si="19"/>
        <v>0</v>
      </c>
      <c r="L25" s="31">
        <f t="shared" si="20"/>
        <v>1.5599999999999998</v>
      </c>
      <c r="M25" s="31">
        <f t="shared" si="21"/>
        <v>0.99528343058659396</v>
      </c>
      <c r="N25" s="31">
        <f t="shared" si="22"/>
        <v>0.98467593913911233</v>
      </c>
      <c r="O25" s="31">
        <f t="shared" si="23"/>
        <v>0.95028762191314942</v>
      </c>
      <c r="P25" s="31">
        <f t="shared" si="6"/>
        <v>4.9712378086850584E-2</v>
      </c>
      <c r="Q25" s="31">
        <f t="shared" si="24"/>
        <v>-26.7</v>
      </c>
      <c r="R25" s="31">
        <f t="shared" si="25"/>
        <v>5.64</v>
      </c>
      <c r="S25" s="31">
        <f t="shared" si="26"/>
        <v>0.04</v>
      </c>
      <c r="T25" s="31">
        <f t="shared" si="27"/>
        <v>1.3199999999999998</v>
      </c>
      <c r="U25" s="31">
        <f t="shared" si="28"/>
        <v>0</v>
      </c>
      <c r="V25" s="31">
        <f t="shared" si="29"/>
        <v>1.3599999999999999</v>
      </c>
      <c r="W25" s="31">
        <f t="shared" si="30"/>
        <v>0.99870401632194183</v>
      </c>
      <c r="X25" s="31">
        <f t="shared" si="31"/>
        <v>0.99466303422088442</v>
      </c>
      <c r="Y25" s="31">
        <f t="shared" si="32"/>
        <v>0.98432725712199487</v>
      </c>
      <c r="Z25" s="31">
        <f t="shared" si="14"/>
        <v>1.567274287800513E-2</v>
      </c>
      <c r="AA25" s="32">
        <f t="shared" si="34"/>
        <v>6.5385120964855714E-2</v>
      </c>
      <c r="AB25" s="37">
        <v>0.06</v>
      </c>
      <c r="AC25" s="39">
        <f t="shared" si="33"/>
        <v>-5.3851209648557163E-3</v>
      </c>
    </row>
    <row r="26" spans="1:29">
      <c r="A26" s="31" t="s">
        <v>78</v>
      </c>
      <c r="B26" s="10">
        <v>55</v>
      </c>
      <c r="C26" s="10" t="s">
        <v>99</v>
      </c>
      <c r="D26" s="10" t="s">
        <v>33</v>
      </c>
      <c r="E26" s="10">
        <v>120</v>
      </c>
      <c r="F26" s="10">
        <v>4</v>
      </c>
      <c r="G26" s="31">
        <f t="shared" si="15"/>
        <v>-22.1</v>
      </c>
      <c r="H26" s="31">
        <f t="shared" si="16"/>
        <v>4.71</v>
      </c>
      <c r="I26" s="31">
        <f t="shared" si="17"/>
        <v>-0.48</v>
      </c>
      <c r="J26" s="31">
        <f t="shared" si="18"/>
        <v>0</v>
      </c>
      <c r="K26" s="31">
        <f t="shared" si="19"/>
        <v>0.71</v>
      </c>
      <c r="L26" s="31">
        <f t="shared" si="20"/>
        <v>0.22999999999999998</v>
      </c>
      <c r="M26" s="31">
        <f t="shared" si="21"/>
        <v>0.99528343058659396</v>
      </c>
      <c r="N26" s="31">
        <f t="shared" si="22"/>
        <v>0.98467593913911233</v>
      </c>
      <c r="O26" s="31">
        <f t="shared" si="23"/>
        <v>0.98660467763191684</v>
      </c>
      <c r="P26" s="31">
        <f t="shared" si="6"/>
        <v>1.3395322368083162E-2</v>
      </c>
      <c r="Q26" s="31">
        <f t="shared" si="24"/>
        <v>-26.7</v>
      </c>
      <c r="R26" s="31">
        <f t="shared" si="25"/>
        <v>5.64</v>
      </c>
      <c r="S26" s="31">
        <f t="shared" si="26"/>
        <v>-0.04</v>
      </c>
      <c r="T26" s="31">
        <f t="shared" si="27"/>
        <v>0</v>
      </c>
      <c r="U26" s="31">
        <f t="shared" si="28"/>
        <v>0.63</v>
      </c>
      <c r="V26" s="31">
        <f t="shared" si="29"/>
        <v>0.59</v>
      </c>
      <c r="W26" s="31">
        <f t="shared" si="30"/>
        <v>0.99870401632194183</v>
      </c>
      <c r="X26" s="31">
        <f t="shared" si="31"/>
        <v>0.99466303422088442</v>
      </c>
      <c r="Y26" s="31">
        <f t="shared" si="32"/>
        <v>0.99271253123157044</v>
      </c>
      <c r="Z26" s="31">
        <f t="shared" si="14"/>
        <v>7.2874687684295614E-3</v>
      </c>
      <c r="AA26" s="32">
        <f t="shared" si="34"/>
        <v>2.0682791136512724E-2</v>
      </c>
      <c r="AB26" s="37">
        <v>0.02</v>
      </c>
      <c r="AC26" s="39">
        <f t="shared" si="33"/>
        <v>-6.827911365127233E-4</v>
      </c>
    </row>
    <row r="27" spans="1:29">
      <c r="A27" s="31" t="s">
        <v>79</v>
      </c>
      <c r="B27" s="10">
        <v>55</v>
      </c>
      <c r="C27" s="10" t="s">
        <v>99</v>
      </c>
      <c r="D27" s="10" t="s">
        <v>33</v>
      </c>
      <c r="E27" s="10">
        <v>180</v>
      </c>
      <c r="F27" s="10">
        <v>8</v>
      </c>
      <c r="G27" s="31">
        <f t="shared" si="15"/>
        <v>-22.1</v>
      </c>
      <c r="H27" s="31">
        <f t="shared" si="16"/>
        <v>4.71</v>
      </c>
      <c r="I27" s="31">
        <f t="shared" si="17"/>
        <v>0.48</v>
      </c>
      <c r="J27" s="31">
        <f t="shared" si="18"/>
        <v>1.0799999999999998</v>
      </c>
      <c r="K27" s="31">
        <f t="shared" si="19"/>
        <v>0.71</v>
      </c>
      <c r="L27" s="31">
        <f t="shared" si="20"/>
        <v>2.2699999999999996</v>
      </c>
      <c r="M27" s="31">
        <f t="shared" si="21"/>
        <v>0.99528343058659396</v>
      </c>
      <c r="N27" s="31">
        <f t="shared" si="22"/>
        <v>0.98467593913911233</v>
      </c>
      <c r="O27" s="31">
        <f t="shared" si="23"/>
        <v>0.90148272898700155</v>
      </c>
      <c r="P27" s="31">
        <f t="shared" si="6"/>
        <v>9.8517271012998453E-2</v>
      </c>
      <c r="Q27" s="31">
        <f t="shared" si="24"/>
        <v>-26.7</v>
      </c>
      <c r="R27" s="31">
        <f t="shared" si="25"/>
        <v>5.64</v>
      </c>
      <c r="S27" s="31">
        <f t="shared" si="26"/>
        <v>0.04</v>
      </c>
      <c r="T27" s="31">
        <f t="shared" si="27"/>
        <v>1.3199999999999998</v>
      </c>
      <c r="U27" s="31">
        <f t="shared" si="28"/>
        <v>0.63</v>
      </c>
      <c r="V27" s="31">
        <f t="shared" si="29"/>
        <v>1.9899999999999998</v>
      </c>
      <c r="W27" s="31">
        <f t="shared" si="30"/>
        <v>0.99870401632194183</v>
      </c>
      <c r="X27" s="31">
        <f t="shared" si="31"/>
        <v>0.99466303422088442</v>
      </c>
      <c r="Y27" s="31">
        <f t="shared" si="32"/>
        <v>0.97077520204781365</v>
      </c>
      <c r="Z27" s="31">
        <f t="shared" si="14"/>
        <v>2.9224797952186354E-2</v>
      </c>
      <c r="AA27" s="32">
        <f t="shared" si="34"/>
        <v>0.12774206896518481</v>
      </c>
      <c r="AB27" s="37">
        <v>0.12</v>
      </c>
      <c r="AC27" s="39">
        <f t="shared" si="33"/>
        <v>-7.7420689651848118E-3</v>
      </c>
    </row>
    <row r="28" spans="1:29">
      <c r="A28" s="31" t="s">
        <v>80</v>
      </c>
      <c r="B28" s="10">
        <v>50</v>
      </c>
      <c r="C28" s="10" t="s">
        <v>43</v>
      </c>
      <c r="D28" s="10" t="s">
        <v>97</v>
      </c>
      <c r="E28" s="10">
        <v>120</v>
      </c>
      <c r="F28" s="10">
        <v>4</v>
      </c>
      <c r="G28" s="31">
        <f t="shared" si="15"/>
        <v>-29.8</v>
      </c>
      <c r="H28" s="31">
        <f t="shared" si="16"/>
        <v>6.36</v>
      </c>
      <c r="I28" s="31">
        <f t="shared" si="17"/>
        <v>-0.48</v>
      </c>
      <c r="J28" s="31">
        <f t="shared" si="18"/>
        <v>0</v>
      </c>
      <c r="K28" s="31">
        <f t="shared" si="19"/>
        <v>0</v>
      </c>
      <c r="L28" s="31">
        <f t="shared" si="20"/>
        <v>-0.48</v>
      </c>
      <c r="M28" s="31">
        <f t="shared" si="21"/>
        <v>0.99971656461710146</v>
      </c>
      <c r="N28" s="31">
        <f t="shared" si="22"/>
        <v>0.99823500922794495</v>
      </c>
      <c r="O28" s="31">
        <f t="shared" si="23"/>
        <v>0.99908271900042689</v>
      </c>
      <c r="P28" s="31">
        <f t="shared" si="6"/>
        <v>9.1728099957311127E-4</v>
      </c>
      <c r="Q28" s="31">
        <f t="shared" si="24"/>
        <v>-31</v>
      </c>
      <c r="R28" s="31">
        <f t="shared" si="25"/>
        <v>6.62</v>
      </c>
      <c r="S28" s="31">
        <f t="shared" si="26"/>
        <v>-0.04</v>
      </c>
      <c r="T28" s="31">
        <f t="shared" si="27"/>
        <v>0</v>
      </c>
      <c r="U28" s="31">
        <f t="shared" si="28"/>
        <v>0</v>
      </c>
      <c r="V28" s="31">
        <f t="shared" si="29"/>
        <v>-0.04</v>
      </c>
      <c r="W28" s="31">
        <f t="shared" si="30"/>
        <v>0.9997932864829866</v>
      </c>
      <c r="X28" s="31">
        <f t="shared" si="31"/>
        <v>0.9986125838175548</v>
      </c>
      <c r="Y28" s="31">
        <f t="shared" si="32"/>
        <v>0.99886533252173593</v>
      </c>
      <c r="Z28" s="31">
        <f t="shared" si="14"/>
        <v>1.1346674782640731E-3</v>
      </c>
      <c r="AA28" s="32">
        <f t="shared" si="34"/>
        <v>2.0519484778371844E-3</v>
      </c>
      <c r="AB28" s="37">
        <v>0</v>
      </c>
      <c r="AC28" s="39">
        <f t="shared" si="33"/>
        <v>-2.0519484778371844E-3</v>
      </c>
    </row>
    <row r="29" spans="1:29">
      <c r="A29" s="31" t="s">
        <v>81</v>
      </c>
      <c r="B29" s="10">
        <v>50</v>
      </c>
      <c r="C29" s="10" t="s">
        <v>43</v>
      </c>
      <c r="D29" s="10" t="s">
        <v>97</v>
      </c>
      <c r="E29" s="10">
        <v>180</v>
      </c>
      <c r="F29" s="10">
        <v>8</v>
      </c>
      <c r="G29" s="31">
        <f t="shared" si="15"/>
        <v>-29.8</v>
      </c>
      <c r="H29" s="31">
        <f t="shared" si="16"/>
        <v>6.36</v>
      </c>
      <c r="I29" s="31">
        <f t="shared" si="17"/>
        <v>0.48</v>
      </c>
      <c r="J29" s="31">
        <f t="shared" si="18"/>
        <v>1.0799999999999998</v>
      </c>
      <c r="K29" s="31">
        <f t="shared" si="19"/>
        <v>0</v>
      </c>
      <c r="L29" s="31">
        <f t="shared" si="20"/>
        <v>1.5599999999999998</v>
      </c>
      <c r="M29" s="31">
        <f t="shared" si="21"/>
        <v>0.99971656461710146</v>
      </c>
      <c r="N29" s="31">
        <f t="shared" si="22"/>
        <v>0.99823500922794495</v>
      </c>
      <c r="O29" s="31">
        <f t="shared" si="23"/>
        <v>0.99296715985584572</v>
      </c>
      <c r="P29" s="31">
        <f t="shared" si="6"/>
        <v>7.0328401441542843E-3</v>
      </c>
      <c r="Q29" s="31">
        <f t="shared" si="24"/>
        <v>-31</v>
      </c>
      <c r="R29" s="31">
        <f t="shared" si="25"/>
        <v>6.62</v>
      </c>
      <c r="S29" s="31">
        <f t="shared" si="26"/>
        <v>0.04</v>
      </c>
      <c r="T29" s="31">
        <f t="shared" si="27"/>
        <v>1.3199999999999998</v>
      </c>
      <c r="U29" s="31">
        <f t="shared" si="28"/>
        <v>0</v>
      </c>
      <c r="V29" s="31">
        <f t="shared" si="29"/>
        <v>1.3599999999999999</v>
      </c>
      <c r="W29" s="31">
        <f t="shared" si="30"/>
        <v>0.9997932864829866</v>
      </c>
      <c r="X29" s="31">
        <f t="shared" si="31"/>
        <v>0.9986125838175548</v>
      </c>
      <c r="Y29" s="31">
        <f t="shared" si="32"/>
        <v>0.99540666580437531</v>
      </c>
      <c r="Z29" s="31">
        <f t="shared" si="14"/>
        <v>4.5933341956246876E-3</v>
      </c>
      <c r="AA29" s="32">
        <f t="shared" si="34"/>
        <v>1.1626174339778972E-2</v>
      </c>
      <c r="AB29" s="37">
        <v>0.01</v>
      </c>
      <c r="AC29" s="39">
        <f t="shared" si="33"/>
        <v>-1.6261743397789716E-3</v>
      </c>
    </row>
    <row r="30" spans="1:29">
      <c r="A30" s="31" t="s">
        <v>82</v>
      </c>
      <c r="B30" s="10">
        <v>50</v>
      </c>
      <c r="C30" s="10" t="s">
        <v>43</v>
      </c>
      <c r="D30" s="10" t="s">
        <v>33</v>
      </c>
      <c r="E30" s="10">
        <v>120</v>
      </c>
      <c r="F30" s="10">
        <v>4</v>
      </c>
      <c r="G30" s="31">
        <f t="shared" si="15"/>
        <v>-29.8</v>
      </c>
      <c r="H30" s="31">
        <f t="shared" si="16"/>
        <v>6.36</v>
      </c>
      <c r="I30" s="31">
        <f t="shared" si="17"/>
        <v>-0.48</v>
      </c>
      <c r="J30" s="31">
        <f t="shared" si="18"/>
        <v>0</v>
      </c>
      <c r="K30" s="31">
        <f t="shared" si="19"/>
        <v>0.71</v>
      </c>
      <c r="L30" s="31">
        <f t="shared" si="20"/>
        <v>0.22999999999999998</v>
      </c>
      <c r="M30" s="31">
        <f t="shared" si="21"/>
        <v>0.99971656461710146</v>
      </c>
      <c r="N30" s="31">
        <f t="shared" si="22"/>
        <v>0.99823500922794495</v>
      </c>
      <c r="O30" s="31">
        <f t="shared" si="23"/>
        <v>0.99813514324705521</v>
      </c>
      <c r="P30" s="31">
        <f t="shared" si="6"/>
        <v>1.8648567529447879E-3</v>
      </c>
      <c r="Q30" s="31">
        <f t="shared" si="24"/>
        <v>-31</v>
      </c>
      <c r="R30" s="31">
        <f t="shared" si="25"/>
        <v>6.62</v>
      </c>
      <c r="S30" s="31">
        <f t="shared" si="26"/>
        <v>-0.04</v>
      </c>
      <c r="T30" s="31">
        <f t="shared" si="27"/>
        <v>0</v>
      </c>
      <c r="U30" s="31">
        <f t="shared" si="28"/>
        <v>0.63</v>
      </c>
      <c r="V30" s="31">
        <f t="shared" si="29"/>
        <v>0.59</v>
      </c>
      <c r="W30" s="31">
        <f t="shared" si="30"/>
        <v>0.9997932864829866</v>
      </c>
      <c r="X30" s="31">
        <f t="shared" si="31"/>
        <v>0.9986125838175548</v>
      </c>
      <c r="Y30" s="31">
        <f t="shared" si="32"/>
        <v>0.99787059714177329</v>
      </c>
      <c r="Z30" s="31">
        <f t="shared" si="14"/>
        <v>2.1294028582267144E-3</v>
      </c>
      <c r="AA30" s="32">
        <f t="shared" si="34"/>
        <v>3.9942596111715023E-3</v>
      </c>
      <c r="AB30" s="37">
        <v>0</v>
      </c>
      <c r="AC30" s="39">
        <f t="shared" si="33"/>
        <v>-3.9942596111715023E-3</v>
      </c>
    </row>
    <row r="31" spans="1:29">
      <c r="A31" s="31" t="s">
        <v>83</v>
      </c>
      <c r="B31" s="10">
        <v>50</v>
      </c>
      <c r="C31" s="10" t="s">
        <v>43</v>
      </c>
      <c r="D31" s="10" t="s">
        <v>33</v>
      </c>
      <c r="E31" s="10">
        <v>180</v>
      </c>
      <c r="F31" s="10">
        <v>8</v>
      </c>
      <c r="G31" s="31">
        <f t="shared" si="15"/>
        <v>-29.8</v>
      </c>
      <c r="H31" s="31">
        <f t="shared" si="16"/>
        <v>6.36</v>
      </c>
      <c r="I31" s="31">
        <f t="shared" si="17"/>
        <v>0.48</v>
      </c>
      <c r="J31" s="31">
        <f t="shared" si="18"/>
        <v>1.0799999999999998</v>
      </c>
      <c r="K31" s="31">
        <f t="shared" si="19"/>
        <v>0.71</v>
      </c>
      <c r="L31" s="31">
        <f t="shared" si="20"/>
        <v>2.2699999999999996</v>
      </c>
      <c r="M31" s="31">
        <f t="shared" si="21"/>
        <v>0.99971656461710146</v>
      </c>
      <c r="N31" s="31">
        <f t="shared" si="22"/>
        <v>0.99823500922794495</v>
      </c>
      <c r="O31" s="31">
        <f t="shared" si="23"/>
        <v>0.98574727174024601</v>
      </c>
      <c r="P31" s="31">
        <f t="shared" si="6"/>
        <v>1.4252728259753988E-2</v>
      </c>
      <c r="Q31" s="31">
        <f t="shared" si="24"/>
        <v>-31</v>
      </c>
      <c r="R31" s="31">
        <f t="shared" si="25"/>
        <v>6.62</v>
      </c>
      <c r="S31" s="31">
        <f t="shared" si="26"/>
        <v>0.04</v>
      </c>
      <c r="T31" s="31">
        <f t="shared" si="27"/>
        <v>1.3199999999999998</v>
      </c>
      <c r="U31" s="31">
        <f t="shared" si="28"/>
        <v>0.63</v>
      </c>
      <c r="V31" s="31">
        <f t="shared" si="29"/>
        <v>1.9899999999999998</v>
      </c>
      <c r="W31" s="31">
        <f t="shared" si="30"/>
        <v>0.9997932864829866</v>
      </c>
      <c r="X31" s="31">
        <f t="shared" si="31"/>
        <v>0.9986125838175548</v>
      </c>
      <c r="Y31" s="31">
        <f t="shared" si="32"/>
        <v>0.99139289373158734</v>
      </c>
      <c r="Z31" s="31">
        <f t="shared" si="14"/>
        <v>8.6071062684126565E-3</v>
      </c>
      <c r="AA31" s="32">
        <f t="shared" si="34"/>
        <v>2.2859834528166645E-2</v>
      </c>
      <c r="AB31" s="37">
        <v>0.02</v>
      </c>
      <c r="AC31" s="39">
        <f t="shared" si="33"/>
        <v>-2.8598345281666444E-3</v>
      </c>
    </row>
    <row r="32" spans="1:29">
      <c r="A32" s="31" t="s">
        <v>84</v>
      </c>
      <c r="B32" s="10">
        <v>50</v>
      </c>
      <c r="C32" s="10" t="s">
        <v>99</v>
      </c>
      <c r="D32" s="10" t="s">
        <v>97</v>
      </c>
      <c r="E32" s="10">
        <v>120</v>
      </c>
      <c r="F32" s="10">
        <v>4</v>
      </c>
      <c r="G32" s="31">
        <f t="shared" si="15"/>
        <v>-22.1</v>
      </c>
      <c r="H32" s="31">
        <f t="shared" si="16"/>
        <v>4.71</v>
      </c>
      <c r="I32" s="31">
        <f t="shared" si="17"/>
        <v>-0.48</v>
      </c>
      <c r="J32" s="31">
        <f t="shared" si="18"/>
        <v>0</v>
      </c>
      <c r="K32" s="31">
        <f t="shared" si="19"/>
        <v>0</v>
      </c>
      <c r="L32" s="31">
        <f t="shared" si="20"/>
        <v>-0.48</v>
      </c>
      <c r="M32" s="31">
        <f t="shared" si="21"/>
        <v>0.99771526169950941</v>
      </c>
      <c r="N32" s="31">
        <f t="shared" si="22"/>
        <v>0.99117183567411293</v>
      </c>
      <c r="O32" s="31">
        <f t="shared" si="23"/>
        <v>0.99593667611650161</v>
      </c>
      <c r="P32" s="31">
        <f t="shared" si="6"/>
        <v>4.0633238834983931E-3</v>
      </c>
      <c r="Q32" s="31">
        <f t="shared" si="24"/>
        <v>-26.7</v>
      </c>
      <c r="R32" s="31">
        <f t="shared" si="25"/>
        <v>5.64</v>
      </c>
      <c r="S32" s="31">
        <f t="shared" si="26"/>
        <v>-0.04</v>
      </c>
      <c r="T32" s="31">
        <f t="shared" si="27"/>
        <v>0</v>
      </c>
      <c r="U32" s="31">
        <f t="shared" si="28"/>
        <v>0</v>
      </c>
      <c r="V32" s="31">
        <f t="shared" si="29"/>
        <v>-0.04</v>
      </c>
      <c r="W32" s="31">
        <f t="shared" si="30"/>
        <v>0.99945652049898137</v>
      </c>
      <c r="X32" s="31">
        <f t="shared" si="31"/>
        <v>0.99724984096103508</v>
      </c>
      <c r="Y32" s="31">
        <f t="shared" si="32"/>
        <v>0.997878600823906</v>
      </c>
      <c r="Z32" s="31">
        <f t="shared" si="14"/>
        <v>2.1213991760939965E-3</v>
      </c>
      <c r="AA32" s="32">
        <f t="shared" si="34"/>
        <v>6.1847230595923897E-3</v>
      </c>
      <c r="AB32" s="37">
        <v>0.01</v>
      </c>
      <c r="AC32" s="39">
        <f t="shared" si="33"/>
        <v>3.8152769404076105E-3</v>
      </c>
    </row>
    <row r="33" spans="1:29">
      <c r="A33" s="31" t="s">
        <v>85</v>
      </c>
      <c r="B33" s="10">
        <v>50</v>
      </c>
      <c r="C33" s="10" t="s">
        <v>99</v>
      </c>
      <c r="D33" s="10" t="s">
        <v>97</v>
      </c>
      <c r="E33" s="10">
        <v>180</v>
      </c>
      <c r="F33" s="10">
        <v>8</v>
      </c>
      <c r="G33" s="31">
        <f t="shared" si="15"/>
        <v>-22.1</v>
      </c>
      <c r="H33" s="31">
        <f t="shared" si="16"/>
        <v>4.71</v>
      </c>
      <c r="I33" s="31">
        <f t="shared" si="17"/>
        <v>0.48</v>
      </c>
      <c r="J33" s="31">
        <f t="shared" si="18"/>
        <v>1.0799999999999998</v>
      </c>
      <c r="K33" s="31">
        <f t="shared" si="19"/>
        <v>0</v>
      </c>
      <c r="L33" s="31">
        <f t="shared" si="20"/>
        <v>1.5599999999999998</v>
      </c>
      <c r="M33" s="31">
        <f t="shared" si="21"/>
        <v>0.99771526169950941</v>
      </c>
      <c r="N33" s="31">
        <f t="shared" si="22"/>
        <v>0.99117183567411293</v>
      </c>
      <c r="O33" s="31">
        <f t="shared" si="23"/>
        <v>0.96917208085667506</v>
      </c>
      <c r="P33" s="31">
        <f t="shared" si="6"/>
        <v>3.0827919143324944E-2</v>
      </c>
      <c r="Q33" s="31">
        <f t="shared" si="24"/>
        <v>-26.7</v>
      </c>
      <c r="R33" s="31">
        <f t="shared" si="25"/>
        <v>5.64</v>
      </c>
      <c r="S33" s="31">
        <f t="shared" si="26"/>
        <v>0.04</v>
      </c>
      <c r="T33" s="31">
        <f t="shared" si="27"/>
        <v>1.3199999999999998</v>
      </c>
      <c r="U33" s="31">
        <f t="shared" si="28"/>
        <v>0</v>
      </c>
      <c r="V33" s="31">
        <f t="shared" si="29"/>
        <v>1.3599999999999999</v>
      </c>
      <c r="W33" s="31">
        <f t="shared" si="30"/>
        <v>0.99945652049898137</v>
      </c>
      <c r="X33" s="31">
        <f t="shared" si="31"/>
        <v>0.99724984096103508</v>
      </c>
      <c r="Y33" s="31">
        <f t="shared" si="32"/>
        <v>0.99142513996576698</v>
      </c>
      <c r="Z33" s="31">
        <f t="shared" si="14"/>
        <v>8.5748600342330228E-3</v>
      </c>
      <c r="AA33" s="32">
        <f t="shared" si="34"/>
        <v>3.9402779177557967E-2</v>
      </c>
      <c r="AB33" s="37">
        <v>0.04</v>
      </c>
      <c r="AC33" s="39">
        <f t="shared" si="33"/>
        <v>5.9722082244203362E-4</v>
      </c>
    </row>
    <row r="34" spans="1:29">
      <c r="A34" s="31" t="s">
        <v>86</v>
      </c>
      <c r="B34" s="10">
        <v>50</v>
      </c>
      <c r="C34" s="10" t="s">
        <v>99</v>
      </c>
      <c r="D34" s="10" t="s">
        <v>33</v>
      </c>
      <c r="E34" s="10">
        <v>120</v>
      </c>
      <c r="F34" s="10">
        <v>4</v>
      </c>
      <c r="G34" s="31">
        <f t="shared" si="15"/>
        <v>-22.1</v>
      </c>
      <c r="H34" s="31">
        <f t="shared" si="16"/>
        <v>4.71</v>
      </c>
      <c r="I34" s="31">
        <f t="shared" si="17"/>
        <v>-0.48</v>
      </c>
      <c r="J34" s="31">
        <f t="shared" si="18"/>
        <v>0</v>
      </c>
      <c r="K34" s="31">
        <f t="shared" si="19"/>
        <v>0.71</v>
      </c>
      <c r="L34" s="31">
        <f t="shared" si="20"/>
        <v>0.22999999999999998</v>
      </c>
      <c r="M34" s="31">
        <f t="shared" si="21"/>
        <v>0.99771526169950941</v>
      </c>
      <c r="N34" s="31">
        <f t="shared" si="22"/>
        <v>0.99117183567411293</v>
      </c>
      <c r="O34" s="31">
        <f t="shared" si="23"/>
        <v>0.99175259590316356</v>
      </c>
      <c r="P34" s="31">
        <f t="shared" si="6"/>
        <v>8.2474040968364415E-3</v>
      </c>
      <c r="Q34" s="31">
        <f t="shared" si="24"/>
        <v>-26.7</v>
      </c>
      <c r="R34" s="31">
        <f t="shared" si="25"/>
        <v>5.64</v>
      </c>
      <c r="S34" s="31">
        <f t="shared" si="26"/>
        <v>-0.04</v>
      </c>
      <c r="T34" s="31">
        <f t="shared" si="27"/>
        <v>0</v>
      </c>
      <c r="U34" s="31">
        <f t="shared" si="28"/>
        <v>0.63</v>
      </c>
      <c r="V34" s="31">
        <f t="shared" si="29"/>
        <v>0.59</v>
      </c>
      <c r="W34" s="31">
        <f t="shared" si="30"/>
        <v>0.99945652049898137</v>
      </c>
      <c r="X34" s="31">
        <f t="shared" si="31"/>
        <v>0.99724984096103508</v>
      </c>
      <c r="Y34" s="31">
        <f t="shared" si="32"/>
        <v>0.99602054663532269</v>
      </c>
      <c r="Z34" s="31">
        <f t="shared" si="14"/>
        <v>3.97945336467731E-3</v>
      </c>
      <c r="AA34" s="32">
        <f t="shared" si="34"/>
        <v>1.2226857461513752E-2</v>
      </c>
      <c r="AB34" s="37">
        <v>0.01</v>
      </c>
      <c r="AC34" s="39">
        <f t="shared" si="33"/>
        <v>-2.2268574615137513E-3</v>
      </c>
    </row>
    <row r="35" spans="1:29">
      <c r="A35" s="31" t="s">
        <v>87</v>
      </c>
      <c r="B35" s="10">
        <v>50</v>
      </c>
      <c r="C35" s="10" t="s">
        <v>99</v>
      </c>
      <c r="D35" s="10" t="s">
        <v>33</v>
      </c>
      <c r="E35" s="10">
        <v>180</v>
      </c>
      <c r="F35" s="10">
        <v>8</v>
      </c>
      <c r="G35" s="31">
        <f t="shared" si="15"/>
        <v>-22.1</v>
      </c>
      <c r="H35" s="31">
        <f t="shared" si="16"/>
        <v>4.71</v>
      </c>
      <c r="I35" s="31">
        <f t="shared" si="17"/>
        <v>0.48</v>
      </c>
      <c r="J35" s="31">
        <f t="shared" si="18"/>
        <v>1.0799999999999998</v>
      </c>
      <c r="K35" s="31">
        <f t="shared" si="19"/>
        <v>0.71</v>
      </c>
      <c r="L35" s="31">
        <f t="shared" si="20"/>
        <v>2.2699999999999996</v>
      </c>
      <c r="M35" s="31">
        <f t="shared" si="21"/>
        <v>0.99771526169950941</v>
      </c>
      <c r="N35" s="31">
        <f t="shared" si="22"/>
        <v>0.99117183567411293</v>
      </c>
      <c r="O35" s="31">
        <f t="shared" si="23"/>
        <v>0.93829529579182025</v>
      </c>
      <c r="P35" s="31">
        <f t="shared" si="6"/>
        <v>6.170470420817975E-2</v>
      </c>
      <c r="Q35" s="31">
        <f t="shared" si="24"/>
        <v>-26.7</v>
      </c>
      <c r="R35" s="31">
        <f t="shared" si="25"/>
        <v>5.64</v>
      </c>
      <c r="S35" s="31">
        <f t="shared" si="26"/>
        <v>0.04</v>
      </c>
      <c r="T35" s="31">
        <f t="shared" si="27"/>
        <v>1.3199999999999998</v>
      </c>
      <c r="U35" s="31">
        <f t="shared" si="28"/>
        <v>0.63</v>
      </c>
      <c r="V35" s="31">
        <f t="shared" si="29"/>
        <v>1.9899999999999998</v>
      </c>
      <c r="W35" s="31">
        <f t="shared" si="30"/>
        <v>0.99945652049898137</v>
      </c>
      <c r="X35" s="31">
        <f t="shared" si="31"/>
        <v>0.99724984096103508</v>
      </c>
      <c r="Y35" s="31">
        <f t="shared" si="32"/>
        <v>0.98396035363291834</v>
      </c>
      <c r="Z35" s="31">
        <f t="shared" si="14"/>
        <v>1.6039646367081661E-2</v>
      </c>
      <c r="AA35" s="32">
        <f t="shared" si="34"/>
        <v>7.7744350575261412E-2</v>
      </c>
      <c r="AB35" s="37">
        <v>7.0000000000000007E-2</v>
      </c>
      <c r="AC35" s="39">
        <f t="shared" si="33"/>
        <v>-7.744350575261405E-3</v>
      </c>
    </row>
    <row r="36" spans="1:29">
      <c r="A36" s="31" t="s">
        <v>88</v>
      </c>
      <c r="B36" s="10">
        <v>40</v>
      </c>
      <c r="C36" s="10" t="s">
        <v>43</v>
      </c>
      <c r="D36" s="10" t="s">
        <v>97</v>
      </c>
      <c r="E36" s="10">
        <v>120</v>
      </c>
      <c r="F36" s="10">
        <v>4</v>
      </c>
      <c r="G36" s="31">
        <f t="shared" si="15"/>
        <v>-29.8</v>
      </c>
      <c r="H36" s="31">
        <f t="shared" si="16"/>
        <v>6.36</v>
      </c>
      <c r="I36" s="31">
        <f t="shared" si="17"/>
        <v>-0.48</v>
      </c>
      <c r="J36" s="31">
        <f t="shared" si="18"/>
        <v>0</v>
      </c>
      <c r="K36" s="31">
        <f t="shared" si="19"/>
        <v>0</v>
      </c>
      <c r="L36" s="31">
        <f t="shared" si="20"/>
        <v>-0.48</v>
      </c>
      <c r="M36" s="31">
        <f t="shared" si="21"/>
        <v>0.99997849346022627</v>
      </c>
      <c r="N36" s="31">
        <f t="shared" si="22"/>
        <v>0.99971656461710146</v>
      </c>
      <c r="O36" s="31">
        <f t="shared" si="23"/>
        <v>0.99983791120308341</v>
      </c>
      <c r="P36" s="31">
        <f t="shared" si="6"/>
        <v>1.6208879691659295E-4</v>
      </c>
      <c r="Q36" s="31">
        <f t="shared" si="24"/>
        <v>-31</v>
      </c>
      <c r="R36" s="31">
        <f t="shared" si="25"/>
        <v>6.62</v>
      </c>
      <c r="S36" s="31">
        <f t="shared" si="26"/>
        <v>-0.04</v>
      </c>
      <c r="T36" s="31">
        <f t="shared" si="27"/>
        <v>0</v>
      </c>
      <c r="U36" s="31">
        <f t="shared" si="28"/>
        <v>0</v>
      </c>
      <c r="V36" s="31">
        <f t="shared" si="29"/>
        <v>-0.04</v>
      </c>
      <c r="W36" s="31">
        <f t="shared" si="30"/>
        <v>0.99998588481523976</v>
      </c>
      <c r="X36" s="31">
        <f t="shared" si="31"/>
        <v>0.9997932864829866</v>
      </c>
      <c r="Y36" s="31">
        <f t="shared" si="32"/>
        <v>0.99981495024557976</v>
      </c>
      <c r="Z36" s="31">
        <f t="shared" si="14"/>
        <v>1.8504975442024119E-4</v>
      </c>
      <c r="AA36" s="32">
        <f t="shared" si="34"/>
        <v>3.4713855133683413E-4</v>
      </c>
      <c r="AB36" s="37">
        <v>0</v>
      </c>
      <c r="AC36" s="39">
        <f t="shared" si="33"/>
        <v>-3.4713855133683413E-4</v>
      </c>
    </row>
    <row r="37" spans="1:29">
      <c r="A37" s="31" t="s">
        <v>89</v>
      </c>
      <c r="B37" s="10">
        <v>40</v>
      </c>
      <c r="C37" s="10" t="s">
        <v>43</v>
      </c>
      <c r="D37" s="10" t="s">
        <v>97</v>
      </c>
      <c r="E37" s="10">
        <v>180</v>
      </c>
      <c r="F37" s="10">
        <v>8</v>
      </c>
      <c r="G37" s="31">
        <f t="shared" si="15"/>
        <v>-29.8</v>
      </c>
      <c r="H37" s="31">
        <f t="shared" si="16"/>
        <v>6.36</v>
      </c>
      <c r="I37" s="31">
        <f t="shared" si="17"/>
        <v>0.48</v>
      </c>
      <c r="J37" s="31">
        <f t="shared" si="18"/>
        <v>1.0799999999999998</v>
      </c>
      <c r="K37" s="31">
        <f t="shared" si="19"/>
        <v>0</v>
      </c>
      <c r="L37" s="31">
        <f t="shared" si="20"/>
        <v>1.5599999999999998</v>
      </c>
      <c r="M37" s="31">
        <f t="shared" si="21"/>
        <v>0.99997849346022627</v>
      </c>
      <c r="N37" s="31">
        <f t="shared" si="22"/>
        <v>0.99971656461710146</v>
      </c>
      <c r="O37" s="31">
        <f t="shared" si="23"/>
        <v>0.99875411413068216</v>
      </c>
      <c r="P37" s="31">
        <f t="shared" si="6"/>
        <v>1.2458858693178421E-3</v>
      </c>
      <c r="Q37" s="31">
        <f t="shared" si="24"/>
        <v>-31</v>
      </c>
      <c r="R37" s="31">
        <f t="shared" si="25"/>
        <v>6.62</v>
      </c>
      <c r="S37" s="31">
        <f t="shared" si="26"/>
        <v>0.04</v>
      </c>
      <c r="T37" s="31">
        <f t="shared" si="27"/>
        <v>1.3199999999999998</v>
      </c>
      <c r="U37" s="31">
        <f t="shared" si="28"/>
        <v>0</v>
      </c>
      <c r="V37" s="31">
        <f t="shared" si="29"/>
        <v>1.3599999999999999</v>
      </c>
      <c r="W37" s="31">
        <f t="shared" si="30"/>
        <v>0.99998588481523976</v>
      </c>
      <c r="X37" s="31">
        <f t="shared" si="31"/>
        <v>0.9997932864829866</v>
      </c>
      <c r="Y37" s="31">
        <f t="shared" si="32"/>
        <v>0.9992497983435833</v>
      </c>
      <c r="Z37" s="31">
        <f t="shared" si="14"/>
        <v>7.5020165641670467E-4</v>
      </c>
      <c r="AA37" s="32">
        <f t="shared" si="34"/>
        <v>1.9960875257345467E-3</v>
      </c>
      <c r="AB37" s="37">
        <v>0</v>
      </c>
      <c r="AC37" s="39">
        <f t="shared" si="33"/>
        <v>-1.9960875257345467E-3</v>
      </c>
    </row>
    <row r="38" spans="1:29">
      <c r="A38" s="31" t="s">
        <v>90</v>
      </c>
      <c r="B38" s="10">
        <v>40</v>
      </c>
      <c r="C38" s="10" t="s">
        <v>43</v>
      </c>
      <c r="D38" s="10" t="s">
        <v>33</v>
      </c>
      <c r="E38" s="10">
        <v>120</v>
      </c>
      <c r="F38" s="10">
        <v>4</v>
      </c>
      <c r="G38" s="31">
        <f t="shared" si="15"/>
        <v>-29.8</v>
      </c>
      <c r="H38" s="31">
        <f t="shared" si="16"/>
        <v>6.36</v>
      </c>
      <c r="I38" s="31">
        <f t="shared" si="17"/>
        <v>-0.48</v>
      </c>
      <c r="J38" s="31">
        <f t="shared" si="18"/>
        <v>0</v>
      </c>
      <c r="K38" s="31">
        <f t="shared" si="19"/>
        <v>0.71</v>
      </c>
      <c r="L38" s="31">
        <f t="shared" si="20"/>
        <v>0.22999999999999998</v>
      </c>
      <c r="M38" s="31">
        <f t="shared" si="21"/>
        <v>0.99997849346022627</v>
      </c>
      <c r="N38" s="31">
        <f t="shared" si="22"/>
        <v>0.99971656461710146</v>
      </c>
      <c r="O38" s="31">
        <f t="shared" si="23"/>
        <v>0.99967034043141945</v>
      </c>
      <c r="P38" s="31">
        <f t="shared" si="6"/>
        <v>3.2965956858055367E-4</v>
      </c>
      <c r="Q38" s="31">
        <f t="shared" si="24"/>
        <v>-31</v>
      </c>
      <c r="R38" s="31">
        <f t="shared" si="25"/>
        <v>6.62</v>
      </c>
      <c r="S38" s="31">
        <f t="shared" si="26"/>
        <v>-0.04</v>
      </c>
      <c r="T38" s="31">
        <f t="shared" si="27"/>
        <v>0</v>
      </c>
      <c r="U38" s="31">
        <f t="shared" si="28"/>
        <v>0.63</v>
      </c>
      <c r="V38" s="31">
        <f t="shared" si="29"/>
        <v>0.59</v>
      </c>
      <c r="W38" s="31">
        <f t="shared" si="30"/>
        <v>0.99998588481523976</v>
      </c>
      <c r="X38" s="31">
        <f t="shared" si="31"/>
        <v>0.9997932864829866</v>
      </c>
      <c r="Y38" s="31">
        <f t="shared" si="32"/>
        <v>0.99965257683695696</v>
      </c>
      <c r="Z38" s="31">
        <f t="shared" si="14"/>
        <v>3.4742316304303689E-4</v>
      </c>
      <c r="AA38" s="32">
        <f t="shared" si="34"/>
        <v>6.7708273162359056E-4</v>
      </c>
      <c r="AB38" s="37">
        <v>0</v>
      </c>
      <c r="AC38" s="39">
        <f t="shared" si="33"/>
        <v>-6.7708273162359056E-4</v>
      </c>
    </row>
    <row r="39" spans="1:29">
      <c r="A39" s="31" t="s">
        <v>91</v>
      </c>
      <c r="B39" s="10">
        <v>40</v>
      </c>
      <c r="C39" s="10" t="s">
        <v>43</v>
      </c>
      <c r="D39" s="10" t="s">
        <v>33</v>
      </c>
      <c r="E39" s="10">
        <v>180</v>
      </c>
      <c r="F39" s="10">
        <v>8</v>
      </c>
      <c r="G39" s="31">
        <f t="shared" si="15"/>
        <v>-29.8</v>
      </c>
      <c r="H39" s="31">
        <f t="shared" si="16"/>
        <v>6.36</v>
      </c>
      <c r="I39" s="31">
        <f t="shared" si="17"/>
        <v>0.48</v>
      </c>
      <c r="J39" s="31">
        <f t="shared" si="18"/>
        <v>1.0799999999999998</v>
      </c>
      <c r="K39" s="31">
        <f t="shared" si="19"/>
        <v>0.71</v>
      </c>
      <c r="L39" s="31">
        <f t="shared" si="20"/>
        <v>2.2699999999999996</v>
      </c>
      <c r="M39" s="31">
        <f t="shared" si="21"/>
        <v>0.99997849346022627</v>
      </c>
      <c r="N39" s="31">
        <f t="shared" si="22"/>
        <v>0.99971656461710146</v>
      </c>
      <c r="O39" s="31">
        <f t="shared" si="23"/>
        <v>0.99746751128127376</v>
      </c>
      <c r="P39" s="31">
        <f t="shared" si="6"/>
        <v>2.5324887187262446E-3</v>
      </c>
      <c r="Q39" s="31">
        <f t="shared" si="24"/>
        <v>-31</v>
      </c>
      <c r="R39" s="31">
        <f t="shared" si="25"/>
        <v>6.62</v>
      </c>
      <c r="S39" s="31">
        <f t="shared" si="26"/>
        <v>0.04</v>
      </c>
      <c r="T39" s="31">
        <f t="shared" si="27"/>
        <v>1.3199999999999998</v>
      </c>
      <c r="U39" s="31">
        <f t="shared" si="28"/>
        <v>0.63</v>
      </c>
      <c r="V39" s="31">
        <f t="shared" si="29"/>
        <v>1.9899999999999998</v>
      </c>
      <c r="W39" s="31">
        <f t="shared" si="30"/>
        <v>0.99998588481523976</v>
      </c>
      <c r="X39" s="31">
        <f t="shared" si="31"/>
        <v>0.9997932864829866</v>
      </c>
      <c r="Y39" s="31">
        <f t="shared" si="32"/>
        <v>0.99859187714359521</v>
      </c>
      <c r="Z39" s="31">
        <f t="shared" si="14"/>
        <v>1.4081228564047921E-3</v>
      </c>
      <c r="AA39" s="32">
        <f t="shared" si="34"/>
        <v>3.9406115751310367E-3</v>
      </c>
      <c r="AB39" s="37">
        <v>0</v>
      </c>
      <c r="AC39" s="39">
        <f t="shared" si="33"/>
        <v>-3.9406115751310367E-3</v>
      </c>
    </row>
    <row r="40" spans="1:29" s="31" customFormat="1">
      <c r="A40" s="31" t="s">
        <v>92</v>
      </c>
      <c r="B40" s="10">
        <v>40</v>
      </c>
      <c r="C40" s="10" t="s">
        <v>99</v>
      </c>
      <c r="D40" s="10" t="s">
        <v>97</v>
      </c>
      <c r="E40" s="10">
        <v>120</v>
      </c>
      <c r="F40" s="10">
        <v>4</v>
      </c>
      <c r="G40" s="31">
        <f t="shared" si="15"/>
        <v>-22.1</v>
      </c>
      <c r="H40" s="31">
        <f t="shared" si="16"/>
        <v>4.71</v>
      </c>
      <c r="I40" s="31">
        <f t="shared" si="17"/>
        <v>-0.48</v>
      </c>
      <c r="J40" s="31">
        <f t="shared" si="18"/>
        <v>0</v>
      </c>
      <c r="K40" s="31">
        <f t="shared" si="19"/>
        <v>0</v>
      </c>
      <c r="L40" s="31">
        <f t="shared" si="20"/>
        <v>-0.48</v>
      </c>
      <c r="M40" s="31">
        <f t="shared" si="21"/>
        <v>0.99966125752048507</v>
      </c>
      <c r="N40" s="31">
        <f t="shared" si="22"/>
        <v>0.99771526169950941</v>
      </c>
      <c r="O40" s="31">
        <f t="shared" si="23"/>
        <v>0.99879499471987521</v>
      </c>
      <c r="P40" s="31">
        <f t="shared" si="6"/>
        <v>1.2050052801247935E-3</v>
      </c>
      <c r="Q40" s="31">
        <f t="shared" si="24"/>
        <v>-26.7</v>
      </c>
      <c r="R40" s="31">
        <f t="shared" si="25"/>
        <v>5.64</v>
      </c>
      <c r="S40" s="31">
        <f t="shared" si="26"/>
        <v>-0.04</v>
      </c>
      <c r="T40" s="31">
        <f t="shared" si="27"/>
        <v>0</v>
      </c>
      <c r="U40" s="31">
        <f t="shared" si="28"/>
        <v>0</v>
      </c>
      <c r="V40" s="31">
        <f t="shared" si="29"/>
        <v>-0.04</v>
      </c>
      <c r="W40" s="31">
        <f t="shared" si="30"/>
        <v>0.99994477515361124</v>
      </c>
      <c r="X40" s="31">
        <f t="shared" si="31"/>
        <v>0.99945652049898137</v>
      </c>
      <c r="Y40" s="31">
        <f t="shared" si="32"/>
        <v>0.9995308596845115</v>
      </c>
      <c r="Z40" s="31">
        <f t="shared" si="14"/>
        <v>4.6914031548850321E-4</v>
      </c>
      <c r="AA40" s="32">
        <f t="shared" si="34"/>
        <v>1.6741455956132967E-3</v>
      </c>
      <c r="AB40" s="37">
        <v>0</v>
      </c>
      <c r="AC40" s="39">
        <f t="shared" si="33"/>
        <v>-1.6741455956132967E-3</v>
      </c>
    </row>
    <row r="41" spans="1:29" s="31" customFormat="1">
      <c r="A41" s="31" t="s">
        <v>93</v>
      </c>
      <c r="B41" s="10">
        <v>40</v>
      </c>
      <c r="C41" s="10" t="s">
        <v>99</v>
      </c>
      <c r="D41" s="10" t="s">
        <v>97</v>
      </c>
      <c r="E41" s="10">
        <v>180</v>
      </c>
      <c r="F41" s="10">
        <v>8</v>
      </c>
      <c r="G41" s="31">
        <f t="shared" si="15"/>
        <v>-22.1</v>
      </c>
      <c r="H41" s="31">
        <f t="shared" si="16"/>
        <v>4.71</v>
      </c>
      <c r="I41" s="31">
        <f t="shared" si="17"/>
        <v>0.48</v>
      </c>
      <c r="J41" s="31">
        <f t="shared" si="18"/>
        <v>1.0799999999999998</v>
      </c>
      <c r="K41" s="31">
        <f t="shared" si="19"/>
        <v>0</v>
      </c>
      <c r="L41" s="31">
        <f t="shared" si="20"/>
        <v>1.5599999999999998</v>
      </c>
      <c r="M41" s="31">
        <f t="shared" si="21"/>
        <v>0.99966125752048507</v>
      </c>
      <c r="N41" s="31">
        <f t="shared" si="22"/>
        <v>0.99771526169950941</v>
      </c>
      <c r="O41" s="31">
        <f t="shared" si="23"/>
        <v>0.9907700472391574</v>
      </c>
      <c r="P41" s="31">
        <f t="shared" si="6"/>
        <v>9.2299527608425969E-3</v>
      </c>
      <c r="Q41" s="31">
        <f t="shared" si="24"/>
        <v>-26.7</v>
      </c>
      <c r="R41" s="31">
        <f t="shared" si="25"/>
        <v>5.64</v>
      </c>
      <c r="S41" s="31">
        <f t="shared" si="26"/>
        <v>0.04</v>
      </c>
      <c r="T41" s="31">
        <f t="shared" si="27"/>
        <v>1.3199999999999998</v>
      </c>
      <c r="U41" s="31">
        <f t="shared" si="28"/>
        <v>0</v>
      </c>
      <c r="V41" s="31">
        <f t="shared" si="29"/>
        <v>1.3599999999999999</v>
      </c>
      <c r="W41" s="31">
        <f t="shared" si="30"/>
        <v>0.99994477515361124</v>
      </c>
      <c r="X41" s="31">
        <f t="shared" si="31"/>
        <v>0.99945652049898137</v>
      </c>
      <c r="Y41" s="31">
        <f t="shared" si="32"/>
        <v>0.99809890518305022</v>
      </c>
      <c r="Z41" s="31">
        <f t="shared" si="14"/>
        <v>1.9010948169497777E-3</v>
      </c>
      <c r="AA41" s="32">
        <f t="shared" si="34"/>
        <v>1.1131047577792375E-2</v>
      </c>
      <c r="AB41" s="37">
        <v>0.01</v>
      </c>
      <c r="AC41" s="39">
        <f t="shared" si="33"/>
        <v>-1.1310475777923743E-3</v>
      </c>
    </row>
    <row r="42" spans="1:29" s="31" customFormat="1">
      <c r="A42" s="31" t="s">
        <v>94</v>
      </c>
      <c r="B42" s="10">
        <v>40</v>
      </c>
      <c r="C42" s="10" t="s">
        <v>99</v>
      </c>
      <c r="D42" s="10" t="s">
        <v>33</v>
      </c>
      <c r="E42" s="10">
        <v>120</v>
      </c>
      <c r="F42" s="10">
        <v>4</v>
      </c>
      <c r="G42" s="31">
        <f t="shared" si="15"/>
        <v>-22.1</v>
      </c>
      <c r="H42" s="31">
        <f t="shared" si="16"/>
        <v>4.71</v>
      </c>
      <c r="I42" s="31">
        <f t="shared" si="17"/>
        <v>-0.48</v>
      </c>
      <c r="J42" s="31">
        <f t="shared" si="18"/>
        <v>0</v>
      </c>
      <c r="K42" s="31">
        <f t="shared" si="19"/>
        <v>0.71</v>
      </c>
      <c r="L42" s="31">
        <f t="shared" si="20"/>
        <v>0.22999999999999998</v>
      </c>
      <c r="M42" s="31">
        <f t="shared" si="21"/>
        <v>0.99966125752048507</v>
      </c>
      <c r="N42" s="31">
        <f t="shared" si="22"/>
        <v>0.99771526169950941</v>
      </c>
      <c r="O42" s="31">
        <f t="shared" si="23"/>
        <v>0.99755055668420589</v>
      </c>
      <c r="P42" s="31">
        <f t="shared" si="6"/>
        <v>2.4494433157941087E-3</v>
      </c>
      <c r="Q42" s="31">
        <f t="shared" si="24"/>
        <v>-26.7</v>
      </c>
      <c r="R42" s="31">
        <f t="shared" si="25"/>
        <v>5.64</v>
      </c>
      <c r="S42" s="31">
        <f t="shared" si="26"/>
        <v>-0.04</v>
      </c>
      <c r="T42" s="31">
        <f t="shared" si="27"/>
        <v>0</v>
      </c>
      <c r="U42" s="31">
        <f t="shared" si="28"/>
        <v>0.63</v>
      </c>
      <c r="V42" s="31">
        <f t="shared" si="29"/>
        <v>0.59</v>
      </c>
      <c r="W42" s="31">
        <f t="shared" si="30"/>
        <v>0.99994477515361124</v>
      </c>
      <c r="X42" s="31">
        <f t="shared" si="31"/>
        <v>0.99945652049898137</v>
      </c>
      <c r="Y42" s="31">
        <f t="shared" si="32"/>
        <v>0.99911931851947355</v>
      </c>
      <c r="Z42" s="31">
        <f t="shared" si="14"/>
        <v>8.8068148052644624E-4</v>
      </c>
      <c r="AA42" s="32">
        <f t="shared" si="34"/>
        <v>3.3301247963205549E-3</v>
      </c>
      <c r="AB42" s="37">
        <v>0</v>
      </c>
      <c r="AC42" s="39">
        <f t="shared" si="33"/>
        <v>-3.3301247963205549E-3</v>
      </c>
    </row>
    <row r="43" spans="1:29" s="31" customFormat="1">
      <c r="A43" s="31" t="s">
        <v>95</v>
      </c>
      <c r="B43" s="10">
        <v>40</v>
      </c>
      <c r="C43" s="10" t="s">
        <v>99</v>
      </c>
      <c r="D43" s="10" t="s">
        <v>33</v>
      </c>
      <c r="E43" s="10">
        <v>180</v>
      </c>
      <c r="F43" s="10">
        <v>8</v>
      </c>
      <c r="G43" s="31">
        <f t="shared" si="15"/>
        <v>-22.1</v>
      </c>
      <c r="H43" s="31">
        <f t="shared" si="16"/>
        <v>4.71</v>
      </c>
      <c r="I43" s="31">
        <f t="shared" si="17"/>
        <v>0.48</v>
      </c>
      <c r="J43" s="31">
        <f t="shared" si="18"/>
        <v>1.0799999999999998</v>
      </c>
      <c r="K43" s="31">
        <f t="shared" si="19"/>
        <v>0.71</v>
      </c>
      <c r="L43" s="31">
        <f t="shared" si="20"/>
        <v>2.2699999999999996</v>
      </c>
      <c r="M43" s="31">
        <f t="shared" si="21"/>
        <v>0.99966125752048507</v>
      </c>
      <c r="N43" s="31">
        <f t="shared" si="22"/>
        <v>0.99771526169950941</v>
      </c>
      <c r="O43" s="31">
        <f t="shared" si="23"/>
        <v>0.98131593229707059</v>
      </c>
      <c r="P43" s="31">
        <f t="shared" si="6"/>
        <v>1.8684067702929408E-2</v>
      </c>
      <c r="Q43" s="31">
        <f t="shared" si="24"/>
        <v>-26.7</v>
      </c>
      <c r="R43" s="31">
        <f t="shared" si="25"/>
        <v>5.64</v>
      </c>
      <c r="S43" s="31">
        <f t="shared" si="26"/>
        <v>0.04</v>
      </c>
      <c r="T43" s="31">
        <f t="shared" si="27"/>
        <v>1.3199999999999998</v>
      </c>
      <c r="U43" s="31">
        <f t="shared" si="28"/>
        <v>0.63</v>
      </c>
      <c r="V43" s="31">
        <f t="shared" si="29"/>
        <v>1.9899999999999998</v>
      </c>
      <c r="W43" s="31">
        <f t="shared" si="30"/>
        <v>0.99994477515361124</v>
      </c>
      <c r="X43" s="31">
        <f t="shared" si="31"/>
        <v>0.99945652049898137</v>
      </c>
      <c r="Y43" s="31">
        <f t="shared" si="32"/>
        <v>0.99643346221795437</v>
      </c>
      <c r="Z43" s="31">
        <f t="shared" si="14"/>
        <v>3.5665377820456312E-3</v>
      </c>
      <c r="AA43" s="32">
        <f t="shared" si="34"/>
        <v>2.2250605484975039E-2</v>
      </c>
      <c r="AB43" s="37">
        <v>0.02</v>
      </c>
      <c r="AC43" s="39">
        <f t="shared" si="33"/>
        <v>-2.2506054849750386E-3</v>
      </c>
    </row>
    <row r="44" spans="1:29" s="43" customFormat="1"/>
    <row r="45" spans="1:29" s="43" customFormat="1" ht="17" customHeight="1"/>
    <row r="46" spans="1:29" s="31" customFormat="1">
      <c r="A46" s="70" t="s">
        <v>38</v>
      </c>
      <c r="B46" s="70"/>
      <c r="C46" s="70"/>
      <c r="D46" s="70"/>
      <c r="E46" s="70"/>
      <c r="F46" s="70"/>
      <c r="G46" s="70" t="s">
        <v>39</v>
      </c>
      <c r="H46" s="70"/>
      <c r="I46" s="70"/>
      <c r="J46" s="70"/>
      <c r="K46" s="70"/>
      <c r="L46" s="70"/>
      <c r="M46" s="70"/>
      <c r="N46" s="70"/>
      <c r="O46" s="70"/>
      <c r="P46" s="70"/>
      <c r="Q46" s="70" t="s">
        <v>40</v>
      </c>
      <c r="R46" s="70"/>
      <c r="S46" s="70"/>
      <c r="T46" s="70"/>
      <c r="U46" s="70"/>
      <c r="V46" s="70"/>
      <c r="W46" s="70"/>
      <c r="X46" s="70"/>
      <c r="Y46" s="70"/>
      <c r="Z46" s="70"/>
      <c r="AA46" s="71" t="s">
        <v>96</v>
      </c>
      <c r="AB46" s="71"/>
      <c r="AC46" s="38"/>
    </row>
    <row r="47" spans="1:29" s="31" customFormat="1">
      <c r="A47" s="70"/>
      <c r="B47" s="70"/>
      <c r="C47" s="70"/>
      <c r="D47" s="70"/>
      <c r="E47" s="70"/>
      <c r="F47" s="70"/>
      <c r="G47" s="70" t="s">
        <v>60</v>
      </c>
      <c r="H47" s="70"/>
      <c r="I47" s="70"/>
      <c r="J47" s="70" t="s">
        <v>61</v>
      </c>
      <c r="K47" s="70"/>
      <c r="L47" s="70"/>
      <c r="M47" s="70"/>
      <c r="N47" s="70"/>
      <c r="O47" s="70"/>
      <c r="P47" s="70"/>
      <c r="Q47" s="70" t="s">
        <v>60</v>
      </c>
      <c r="R47" s="70"/>
      <c r="S47" s="70"/>
      <c r="T47" s="70" t="s">
        <v>61</v>
      </c>
      <c r="U47" s="70"/>
      <c r="V47" s="70"/>
      <c r="W47" s="70"/>
      <c r="X47" s="70"/>
      <c r="Y47" s="70"/>
      <c r="Z47" s="70"/>
      <c r="AA47" s="71"/>
      <c r="AB47" s="71"/>
      <c r="AC47" s="38"/>
    </row>
    <row r="48" spans="1:29" s="31" customFormat="1" ht="18">
      <c r="A48" s="12" t="s">
        <v>35</v>
      </c>
      <c r="B48" s="12" t="s">
        <v>12</v>
      </c>
      <c r="C48" s="12" t="s">
        <v>13</v>
      </c>
      <c r="D48" s="12" t="s">
        <v>5</v>
      </c>
      <c r="E48" s="12" t="s">
        <v>8</v>
      </c>
      <c r="F48" s="12" t="s">
        <v>34</v>
      </c>
      <c r="G48" s="24" t="s">
        <v>42</v>
      </c>
      <c r="H48" s="24" t="s">
        <v>17</v>
      </c>
      <c r="I48" s="24" t="s">
        <v>45</v>
      </c>
      <c r="J48" s="24" t="s">
        <v>46</v>
      </c>
      <c r="K48" s="24" t="s">
        <v>47</v>
      </c>
      <c r="L48" s="26" t="s">
        <v>48</v>
      </c>
      <c r="M48" s="29" t="s">
        <v>49</v>
      </c>
      <c r="N48" s="29" t="s">
        <v>50</v>
      </c>
      <c r="O48" s="29" t="s">
        <v>52</v>
      </c>
      <c r="P48" s="29" t="s">
        <v>51</v>
      </c>
      <c r="Q48" s="25" t="s">
        <v>19</v>
      </c>
      <c r="R48" s="25" t="s">
        <v>17</v>
      </c>
      <c r="S48" s="23" t="s">
        <v>45</v>
      </c>
      <c r="T48" s="23" t="s">
        <v>46</v>
      </c>
      <c r="U48" s="23" t="s">
        <v>47</v>
      </c>
      <c r="V48" s="28" t="s">
        <v>48</v>
      </c>
      <c r="W48" s="28" t="s">
        <v>49</v>
      </c>
      <c r="X48" s="28" t="s">
        <v>50</v>
      </c>
      <c r="Y48" s="28" t="s">
        <v>52</v>
      </c>
      <c r="Z48" s="27" t="s">
        <v>51</v>
      </c>
      <c r="AA48" s="30" t="s">
        <v>53</v>
      </c>
      <c r="AB48" s="35" t="s">
        <v>62</v>
      </c>
      <c r="AC48" s="38" t="s">
        <v>98</v>
      </c>
    </row>
    <row r="49" spans="1:29" s="31" customFormat="1">
      <c r="A49" s="31" t="s">
        <v>100</v>
      </c>
      <c r="B49" s="10">
        <v>65</v>
      </c>
      <c r="C49" s="10" t="s">
        <v>43</v>
      </c>
      <c r="D49" s="10" t="s">
        <v>97</v>
      </c>
      <c r="E49" s="10">
        <v>120</v>
      </c>
      <c r="F49" s="10">
        <v>4</v>
      </c>
      <c r="G49" s="31">
        <f>_xlfn.IFS(AND($J$47="Low",C49="F"),-29.8, AND($J$47="High",C49="F"),-28.7, AND($J$47="Low",C49="M"),-22.1,AND($J$47="High",C49="M"),-21)</f>
        <v>-28.7</v>
      </c>
      <c r="H49" s="31">
        <f>_xlfn.IFS(AND($J$47="Low",C49="F"),6.36, AND($J$47="High",C49="F"),6.23, AND($J$47="Low",C49="M"),4.71,AND($J$47="High",C49="M"),4.62)</f>
        <v>6.23</v>
      </c>
      <c r="I49" s="31">
        <f t="shared" ref="I49" si="35">0.24*(F49-6)</f>
        <v>-0.48</v>
      </c>
      <c r="J49" s="31">
        <f t="shared" ref="J49" si="36">0.018*(E49-120)</f>
        <v>0</v>
      </c>
      <c r="K49" s="31">
        <f t="shared" ref="K49" si="37">IF(D49="Y", 0.71, 0)</f>
        <v>0</v>
      </c>
      <c r="L49" s="31">
        <f t="shared" ref="L49" si="38">I49+J49+K49</f>
        <v>-0.48</v>
      </c>
      <c r="M49" s="31">
        <f t="shared" ref="M49" si="39">EXP(-1*(EXP(G49))*((B49-20)^H49))</f>
        <v>0.99318011290249297</v>
      </c>
      <c r="N49" s="31">
        <f t="shared" ref="N49" si="40">EXP(-1*(EXP(G49))*((B49-10)^H49))</f>
        <v>0.97639354884536</v>
      </c>
      <c r="O49" s="31">
        <f t="shared" ref="O49" si="41">((N49^EXP(L49))/(M49^EXP(L49)))</f>
        <v>0.98950746815416046</v>
      </c>
      <c r="P49" s="31">
        <f>1-O49</f>
        <v>1.0492531845839537E-2</v>
      </c>
      <c r="Q49" s="31">
        <f>_xlfn.IFS(AND($T$47="Low",C49="F"),-31, AND($T$47="High",C49="F"),-30, AND($T$47="Low",C49="M"),-26.7,AND($T$47="High",C49="M"),-25.7)</f>
        <v>-30</v>
      </c>
      <c r="R49" s="31">
        <f>_xlfn.IFS(AND($T$47="Low",C49="F"),6.62, AND($T$47="High",C49="F"),6.42, AND($T$47="Low",C49="M"),5.64,AND($T$47="High",C49="M"),5.47)</f>
        <v>6.42</v>
      </c>
      <c r="S49" s="31">
        <f t="shared" ref="S49" si="42">0.02*(F49-6)</f>
        <v>-0.04</v>
      </c>
      <c r="T49" s="31">
        <f t="shared" ref="T49" si="43">0.022*(E49-120)</f>
        <v>0</v>
      </c>
      <c r="U49" s="31">
        <f t="shared" ref="U49" si="44">IF(D49="Y", 0.63, 0)</f>
        <v>0</v>
      </c>
      <c r="V49" s="31">
        <f t="shared" ref="V49" si="45">S49+T49+U49</f>
        <v>-0.04</v>
      </c>
      <c r="W49" s="31">
        <f t="shared" ref="W49" si="46">EXP(-1*(EXP(Q49))*((B49-20)^R49))</f>
        <v>0.99616332137763153</v>
      </c>
      <c r="X49" s="31">
        <f t="shared" ref="X49" si="47">EXP(-1*(EXP(Q49))*((B49-10)^R49))</f>
        <v>0.98615572313038891</v>
      </c>
      <c r="Y49" s="31">
        <f t="shared" ref="Y49" si="48">((X49^EXP(V49))/(W49^EXP(V49)))</f>
        <v>0.990345865071245</v>
      </c>
      <c r="Z49" s="31">
        <f t="shared" ref="Z49:Z88" si="49">1-Y49</f>
        <v>9.6541349287549982E-3</v>
      </c>
      <c r="AA49" s="32">
        <f t="shared" ref="AA49:AA88" si="50">Z49+P49</f>
        <v>2.0146666774594535E-2</v>
      </c>
      <c r="AB49" s="37">
        <v>0.02</v>
      </c>
      <c r="AC49" s="39">
        <f>AB49-AA49</f>
        <v>-1.466667745945345E-4</v>
      </c>
    </row>
    <row r="50" spans="1:29">
      <c r="A50" s="33" t="s">
        <v>101</v>
      </c>
      <c r="B50" s="10">
        <v>65</v>
      </c>
      <c r="C50" s="10" t="s">
        <v>43</v>
      </c>
      <c r="D50" s="10" t="s">
        <v>97</v>
      </c>
      <c r="E50" s="10">
        <v>180</v>
      </c>
      <c r="F50" s="10">
        <v>8</v>
      </c>
      <c r="G50" s="31">
        <f t="shared" ref="G50:G76" si="51">_xlfn.IFS(AND($J$47="Low",C50="F"),-29.8, AND($J$47="High",C50="F"),-28.7, AND($J$47="Low",C50="M"),-22.1,AND($J$47="High",C50="M"),-21)</f>
        <v>-28.7</v>
      </c>
      <c r="H50" s="31">
        <f t="shared" ref="H50:H76" si="52">_xlfn.IFS(AND($J$47="Low",C50="F"),6.36, AND($J$47="High",C50="F"),6.23, AND($J$47="Low",C50="M"),4.71,AND($J$47="High",C50="M"),4.62)</f>
        <v>6.23</v>
      </c>
      <c r="I50" s="31">
        <f t="shared" ref="I50:I77" si="53">0.24*(F50-6)</f>
        <v>0.48</v>
      </c>
      <c r="J50" s="31">
        <f t="shared" ref="J50:J77" si="54">0.018*(E50-120)</f>
        <v>1.0799999999999998</v>
      </c>
      <c r="K50" s="31">
        <f t="shared" ref="K50:K77" si="55">IF(D50="Y", 0.71, 0)</f>
        <v>0</v>
      </c>
      <c r="L50" s="31">
        <f t="shared" ref="L50:L77" si="56">I50+J50+K50</f>
        <v>1.5599999999999998</v>
      </c>
      <c r="M50" s="31">
        <f t="shared" ref="M50:M77" si="57">EXP(-1*(EXP(G50))*((B50-20)^H50))</f>
        <v>0.99318011290249297</v>
      </c>
      <c r="N50" s="31">
        <f t="shared" ref="N50:N77" si="58">EXP(-1*(EXP(G50))*((B50-10)^H50))</f>
        <v>0.97639354884536</v>
      </c>
      <c r="O50" s="31">
        <f t="shared" ref="O50:O77" si="59">((N50^EXP(L50))/(M50^EXP(L50)))</f>
        <v>0.9220827686331976</v>
      </c>
      <c r="P50" s="44">
        <f t="shared" ref="P50:P88" si="60">1-O50</f>
        <v>7.7917231366802397E-2</v>
      </c>
      <c r="Q50" s="31">
        <f t="shared" ref="Q50:Q76" si="61">_xlfn.IFS(AND($T$47="Low",C50="F"),-31, AND($T$47="High",C50="F"),-30, AND($T$47="Low",C50="M"),-26.7,AND($T$47="High",C50="M"),-25.7)</f>
        <v>-30</v>
      </c>
      <c r="R50" s="31">
        <f t="shared" ref="R50:R76" si="62">_xlfn.IFS(AND($T$47="Low",C50="F"),6.62, AND($T$47="High",C50="F"),6.42, AND($T$47="Low",C50="M"),5.64,AND($T$47="High",C50="M"),5.47)</f>
        <v>6.42</v>
      </c>
      <c r="S50" s="31">
        <f t="shared" ref="S50:S77" si="63">0.02*(F50-6)</f>
        <v>0.04</v>
      </c>
      <c r="T50" s="31">
        <f t="shared" ref="T50:T77" si="64">0.022*(E50-120)</f>
        <v>1.3199999999999998</v>
      </c>
      <c r="U50" s="31">
        <f t="shared" ref="U50:U77" si="65">IF(D50="Y", 0.63, 0)</f>
        <v>0</v>
      </c>
      <c r="V50" s="31">
        <f t="shared" ref="V50:V77" si="66">S50+T50+U50</f>
        <v>1.3599999999999999</v>
      </c>
      <c r="W50" s="31">
        <f t="shared" ref="W50:W77" si="67">EXP(-1*(EXP(Q50))*((B50-20)^R50))</f>
        <v>0.99616332137763153</v>
      </c>
      <c r="X50" s="31">
        <f t="shared" ref="X50:X77" si="68">EXP(-1*(EXP(Q50))*((B50-10)^R50))</f>
        <v>0.98615572313038891</v>
      </c>
      <c r="Y50" s="31">
        <f t="shared" ref="Y50:Y77" si="69">((X50^EXP(V50))/(W50^EXP(V50)))</f>
        <v>0.96142410616322183</v>
      </c>
      <c r="Z50" s="44">
        <f t="shared" si="49"/>
        <v>3.8575893836778175E-2</v>
      </c>
      <c r="AA50" s="32">
        <f t="shared" si="50"/>
        <v>0.11649312520358057</v>
      </c>
      <c r="AB50" s="37">
        <v>0.12</v>
      </c>
      <c r="AC50" s="39">
        <f t="shared" ref="AC50:AC87" si="70">AB50-AA50</f>
        <v>3.5068747964194236E-3</v>
      </c>
    </row>
    <row r="51" spans="1:29">
      <c r="A51" s="33" t="s">
        <v>102</v>
      </c>
      <c r="B51" s="10">
        <v>65</v>
      </c>
      <c r="C51" s="10" t="s">
        <v>43</v>
      </c>
      <c r="D51" s="10" t="s">
        <v>33</v>
      </c>
      <c r="E51" s="10">
        <v>120</v>
      </c>
      <c r="F51" s="10">
        <v>4</v>
      </c>
      <c r="G51" s="31">
        <f t="shared" si="51"/>
        <v>-28.7</v>
      </c>
      <c r="H51" s="31">
        <f t="shared" si="52"/>
        <v>6.23</v>
      </c>
      <c r="I51" s="31">
        <f t="shared" si="53"/>
        <v>-0.48</v>
      </c>
      <c r="J51" s="31">
        <f t="shared" si="54"/>
        <v>0</v>
      </c>
      <c r="K51" s="31">
        <f t="shared" si="55"/>
        <v>0.71</v>
      </c>
      <c r="L51" s="31">
        <f t="shared" si="56"/>
        <v>0.22999999999999998</v>
      </c>
      <c r="M51" s="31">
        <f t="shared" si="57"/>
        <v>0.99318011290249297</v>
      </c>
      <c r="N51" s="31">
        <f t="shared" si="58"/>
        <v>0.97639354884536</v>
      </c>
      <c r="O51" s="31">
        <f t="shared" si="59"/>
        <v>0.97877403828277032</v>
      </c>
      <c r="P51" s="44">
        <f t="shared" si="60"/>
        <v>2.122596171722968E-2</v>
      </c>
      <c r="Q51" s="31">
        <f t="shared" si="61"/>
        <v>-30</v>
      </c>
      <c r="R51" s="31">
        <f t="shared" si="62"/>
        <v>6.42</v>
      </c>
      <c r="S51" s="31">
        <f t="shared" si="63"/>
        <v>-0.04</v>
      </c>
      <c r="T51" s="31">
        <f t="shared" si="64"/>
        <v>0</v>
      </c>
      <c r="U51" s="31">
        <f t="shared" si="65"/>
        <v>0.63</v>
      </c>
      <c r="V51" s="31">
        <f t="shared" si="66"/>
        <v>0.59</v>
      </c>
      <c r="W51" s="31">
        <f t="shared" si="67"/>
        <v>0.99616332137763153</v>
      </c>
      <c r="X51" s="31">
        <f t="shared" si="68"/>
        <v>0.98615572313038891</v>
      </c>
      <c r="Y51" s="31">
        <f t="shared" si="69"/>
        <v>0.98195011435123625</v>
      </c>
      <c r="Z51" s="44">
        <f t="shared" si="49"/>
        <v>1.8049885648763753E-2</v>
      </c>
      <c r="AA51" s="32">
        <f t="shared" si="50"/>
        <v>3.9275847365993433E-2</v>
      </c>
      <c r="AB51" s="37">
        <v>0.04</v>
      </c>
      <c r="AC51" s="39">
        <f t="shared" si="70"/>
        <v>7.2415263400656821E-4</v>
      </c>
    </row>
    <row r="52" spans="1:29">
      <c r="A52" s="33" t="s">
        <v>103</v>
      </c>
      <c r="B52" s="10">
        <v>65</v>
      </c>
      <c r="C52" s="10" t="s">
        <v>43</v>
      </c>
      <c r="D52" s="10" t="s">
        <v>33</v>
      </c>
      <c r="E52" s="10">
        <v>180</v>
      </c>
      <c r="F52" s="10">
        <v>8</v>
      </c>
      <c r="G52" s="31">
        <f t="shared" si="51"/>
        <v>-28.7</v>
      </c>
      <c r="H52" s="31">
        <f t="shared" si="52"/>
        <v>6.23</v>
      </c>
      <c r="I52" s="31">
        <f t="shared" si="53"/>
        <v>0.48</v>
      </c>
      <c r="J52" s="31">
        <f t="shared" si="54"/>
        <v>1.0799999999999998</v>
      </c>
      <c r="K52" s="31">
        <f t="shared" si="55"/>
        <v>0.71</v>
      </c>
      <c r="L52" s="31">
        <f t="shared" si="56"/>
        <v>2.2699999999999996</v>
      </c>
      <c r="M52" s="31">
        <f t="shared" si="57"/>
        <v>0.99318011290249297</v>
      </c>
      <c r="N52" s="31">
        <f t="shared" si="58"/>
        <v>0.97639354884536</v>
      </c>
      <c r="O52" s="31">
        <f t="shared" si="59"/>
        <v>0.84789543538644974</v>
      </c>
      <c r="P52" s="44">
        <f t="shared" si="60"/>
        <v>0.15210456461355026</v>
      </c>
      <c r="Q52" s="31">
        <f t="shared" si="61"/>
        <v>-30</v>
      </c>
      <c r="R52" s="31">
        <f t="shared" si="62"/>
        <v>6.42</v>
      </c>
      <c r="S52" s="31">
        <f t="shared" si="63"/>
        <v>0.04</v>
      </c>
      <c r="T52" s="31">
        <f t="shared" si="64"/>
        <v>1.3199999999999998</v>
      </c>
      <c r="U52" s="31">
        <f t="shared" si="65"/>
        <v>0.63</v>
      </c>
      <c r="V52" s="31">
        <f t="shared" si="66"/>
        <v>1.9899999999999998</v>
      </c>
      <c r="W52" s="31">
        <f t="shared" si="67"/>
        <v>0.99616332137763153</v>
      </c>
      <c r="X52" s="31">
        <f t="shared" si="68"/>
        <v>0.98615572313038891</v>
      </c>
      <c r="Y52" s="31">
        <f t="shared" si="69"/>
        <v>0.92879749774091491</v>
      </c>
      <c r="Z52" s="44">
        <f t="shared" si="49"/>
        <v>7.1202502259085088E-2</v>
      </c>
      <c r="AA52" s="32">
        <f t="shared" si="50"/>
        <v>0.22330706687263535</v>
      </c>
      <c r="AB52" s="37">
        <v>0.22</v>
      </c>
      <c r="AC52" s="39">
        <f t="shared" si="70"/>
        <v>-3.3070668726353503E-3</v>
      </c>
    </row>
    <row r="53" spans="1:29">
      <c r="A53" s="33" t="s">
        <v>104</v>
      </c>
      <c r="B53" s="10">
        <v>65</v>
      </c>
      <c r="C53" s="10" t="s">
        <v>99</v>
      </c>
      <c r="D53" s="10" t="s">
        <v>97</v>
      </c>
      <c r="E53" s="10">
        <v>120</v>
      </c>
      <c r="F53" s="10">
        <v>4</v>
      </c>
      <c r="G53" s="31">
        <f t="shared" si="51"/>
        <v>-21</v>
      </c>
      <c r="H53" s="31">
        <f t="shared" si="52"/>
        <v>4.62</v>
      </c>
      <c r="I53" s="31">
        <f t="shared" si="53"/>
        <v>-0.48</v>
      </c>
      <c r="J53" s="31">
        <f t="shared" si="54"/>
        <v>0</v>
      </c>
      <c r="K53" s="31">
        <f t="shared" si="55"/>
        <v>0</v>
      </c>
      <c r="L53" s="31">
        <f t="shared" si="56"/>
        <v>-0.48</v>
      </c>
      <c r="M53" s="31">
        <f t="shared" si="57"/>
        <v>0.96760144973914097</v>
      </c>
      <c r="N53" s="31">
        <f t="shared" si="58"/>
        <v>0.92013744332062142</v>
      </c>
      <c r="O53" s="31">
        <f t="shared" si="59"/>
        <v>0.96935625117854429</v>
      </c>
      <c r="P53" s="44">
        <f t="shared" si="60"/>
        <v>3.0643748821455707E-2</v>
      </c>
      <c r="Q53" s="31">
        <f t="shared" si="61"/>
        <v>-25.7</v>
      </c>
      <c r="R53" s="31">
        <f t="shared" si="62"/>
        <v>5.47</v>
      </c>
      <c r="S53" s="31">
        <f t="shared" si="63"/>
        <v>-0.04</v>
      </c>
      <c r="T53" s="31">
        <f t="shared" si="64"/>
        <v>0</v>
      </c>
      <c r="U53" s="31">
        <f t="shared" si="65"/>
        <v>0</v>
      </c>
      <c r="V53" s="31">
        <f t="shared" si="66"/>
        <v>-0.04</v>
      </c>
      <c r="W53" s="31">
        <f t="shared" si="67"/>
        <v>0.99241332276689487</v>
      </c>
      <c r="X53" s="31">
        <f t="shared" si="68"/>
        <v>0.97743326588026669</v>
      </c>
      <c r="Y53" s="31">
        <f t="shared" si="69"/>
        <v>0.98549297773155409</v>
      </c>
      <c r="Z53" s="44">
        <f t="shared" si="49"/>
        <v>1.4507022268445913E-2</v>
      </c>
      <c r="AA53" s="32">
        <f t="shared" si="50"/>
        <v>4.515077108990162E-2</v>
      </c>
      <c r="AB53" s="37">
        <v>0.04</v>
      </c>
      <c r="AC53" s="39">
        <f t="shared" si="70"/>
        <v>-5.1507710899016193E-3</v>
      </c>
    </row>
    <row r="54" spans="1:29">
      <c r="A54" s="33" t="s">
        <v>105</v>
      </c>
      <c r="B54" s="10">
        <v>65</v>
      </c>
      <c r="C54" s="10" t="s">
        <v>99</v>
      </c>
      <c r="D54" s="10" t="s">
        <v>97</v>
      </c>
      <c r="E54" s="10">
        <v>180</v>
      </c>
      <c r="F54" s="10">
        <v>8</v>
      </c>
      <c r="G54" s="31">
        <f t="shared" si="51"/>
        <v>-21</v>
      </c>
      <c r="H54" s="31">
        <f t="shared" si="52"/>
        <v>4.62</v>
      </c>
      <c r="I54" s="31">
        <f t="shared" si="53"/>
        <v>0.48</v>
      </c>
      <c r="J54" s="31">
        <f t="shared" si="54"/>
        <v>1.0799999999999998</v>
      </c>
      <c r="K54" s="31">
        <f t="shared" si="55"/>
        <v>0</v>
      </c>
      <c r="L54" s="31">
        <f t="shared" si="56"/>
        <v>1.5599999999999998</v>
      </c>
      <c r="M54" s="31">
        <f t="shared" si="57"/>
        <v>0.96760144973914097</v>
      </c>
      <c r="N54" s="31">
        <f t="shared" si="58"/>
        <v>0.92013744332062142</v>
      </c>
      <c r="O54" s="31">
        <f t="shared" si="59"/>
        <v>0.78713501051750479</v>
      </c>
      <c r="P54" s="44">
        <f t="shared" si="60"/>
        <v>0.21286498948249521</v>
      </c>
      <c r="Q54" s="31">
        <f t="shared" si="61"/>
        <v>-25.7</v>
      </c>
      <c r="R54" s="31">
        <f t="shared" si="62"/>
        <v>5.47</v>
      </c>
      <c r="S54" s="31">
        <f t="shared" si="63"/>
        <v>0.04</v>
      </c>
      <c r="T54" s="31">
        <f t="shared" si="64"/>
        <v>1.3199999999999998</v>
      </c>
      <c r="U54" s="31">
        <f t="shared" si="65"/>
        <v>0</v>
      </c>
      <c r="V54" s="31">
        <f t="shared" si="66"/>
        <v>1.3599999999999999</v>
      </c>
      <c r="W54" s="31">
        <f t="shared" si="67"/>
        <v>0.99241332276689487</v>
      </c>
      <c r="X54" s="31">
        <f t="shared" si="68"/>
        <v>0.97743326588026669</v>
      </c>
      <c r="Y54" s="31">
        <f t="shared" si="69"/>
        <v>0.942461919228056</v>
      </c>
      <c r="Z54" s="44">
        <f t="shared" si="49"/>
        <v>5.7538080771944E-2</v>
      </c>
      <c r="AA54" s="32">
        <f t="shared" si="50"/>
        <v>0.27040307025443922</v>
      </c>
      <c r="AB54" s="37">
        <v>0.26</v>
      </c>
      <c r="AC54" s="41">
        <f t="shared" si="70"/>
        <v>-1.0403070254439206E-2</v>
      </c>
    </row>
    <row r="55" spans="1:29">
      <c r="A55" s="33" t="s">
        <v>106</v>
      </c>
      <c r="B55" s="10">
        <v>65</v>
      </c>
      <c r="C55" s="10" t="s">
        <v>99</v>
      </c>
      <c r="D55" s="10" t="s">
        <v>33</v>
      </c>
      <c r="E55" s="10">
        <v>120</v>
      </c>
      <c r="F55" s="10">
        <v>4</v>
      </c>
      <c r="G55" s="31">
        <f t="shared" si="51"/>
        <v>-21</v>
      </c>
      <c r="H55" s="31">
        <f t="shared" si="52"/>
        <v>4.62</v>
      </c>
      <c r="I55" s="31">
        <f t="shared" si="53"/>
        <v>-0.48</v>
      </c>
      <c r="J55" s="31">
        <f t="shared" si="54"/>
        <v>0</v>
      </c>
      <c r="K55" s="31">
        <f t="shared" si="55"/>
        <v>0.71</v>
      </c>
      <c r="L55" s="31">
        <f t="shared" si="56"/>
        <v>0.22999999999999998</v>
      </c>
      <c r="M55" s="31">
        <f t="shared" si="57"/>
        <v>0.96760144973914097</v>
      </c>
      <c r="N55" s="31">
        <f t="shared" si="58"/>
        <v>0.92013744332062142</v>
      </c>
      <c r="O55" s="31">
        <f t="shared" si="59"/>
        <v>0.93865799786515547</v>
      </c>
      <c r="P55" s="44">
        <f t="shared" si="60"/>
        <v>6.1342002134844531E-2</v>
      </c>
      <c r="Q55" s="31">
        <f t="shared" si="61"/>
        <v>-25.7</v>
      </c>
      <c r="R55" s="31">
        <f t="shared" si="62"/>
        <v>5.47</v>
      </c>
      <c r="S55" s="31">
        <f t="shared" si="63"/>
        <v>-0.04</v>
      </c>
      <c r="T55" s="31">
        <f t="shared" si="64"/>
        <v>0</v>
      </c>
      <c r="U55" s="31">
        <f t="shared" si="65"/>
        <v>0.63</v>
      </c>
      <c r="V55" s="31">
        <f t="shared" si="66"/>
        <v>0.59</v>
      </c>
      <c r="W55" s="31">
        <f t="shared" si="67"/>
        <v>0.99241332276689487</v>
      </c>
      <c r="X55" s="31">
        <f t="shared" si="68"/>
        <v>0.97743326588026669</v>
      </c>
      <c r="Y55" s="31">
        <f t="shared" si="69"/>
        <v>0.97293495850334866</v>
      </c>
      <c r="Z55" s="44">
        <f t="shared" si="49"/>
        <v>2.7065041496651343E-2</v>
      </c>
      <c r="AA55" s="32">
        <f t="shared" si="50"/>
        <v>8.8407043631495874E-2</v>
      </c>
      <c r="AB55" s="37">
        <v>0.09</v>
      </c>
      <c r="AC55" s="39">
        <f t="shared" si="70"/>
        <v>1.5929563685041226E-3</v>
      </c>
    </row>
    <row r="56" spans="1:29">
      <c r="A56" s="33" t="s">
        <v>107</v>
      </c>
      <c r="B56" s="10">
        <v>65</v>
      </c>
      <c r="C56" s="10" t="s">
        <v>99</v>
      </c>
      <c r="D56" s="10" t="s">
        <v>33</v>
      </c>
      <c r="E56" s="10">
        <v>180</v>
      </c>
      <c r="F56" s="10">
        <v>8</v>
      </c>
      <c r="G56" s="31">
        <f t="shared" si="51"/>
        <v>-21</v>
      </c>
      <c r="H56" s="31">
        <f t="shared" si="52"/>
        <v>4.62</v>
      </c>
      <c r="I56" s="31">
        <f t="shared" si="53"/>
        <v>0.48</v>
      </c>
      <c r="J56" s="31">
        <f t="shared" si="54"/>
        <v>1.0799999999999998</v>
      </c>
      <c r="K56" s="31">
        <f t="shared" si="55"/>
        <v>0.71</v>
      </c>
      <c r="L56" s="31">
        <f t="shared" si="56"/>
        <v>2.2699999999999996</v>
      </c>
      <c r="M56" s="31">
        <f t="shared" si="57"/>
        <v>0.96760144973914097</v>
      </c>
      <c r="N56" s="31">
        <f t="shared" si="58"/>
        <v>0.92013744332062142</v>
      </c>
      <c r="O56" s="31">
        <f t="shared" si="59"/>
        <v>0.61456106380759445</v>
      </c>
      <c r="P56" s="44">
        <f t="shared" si="60"/>
        <v>0.38543893619240555</v>
      </c>
      <c r="Q56" s="31">
        <f t="shared" si="61"/>
        <v>-25.7</v>
      </c>
      <c r="R56" s="31">
        <f t="shared" si="62"/>
        <v>5.47</v>
      </c>
      <c r="S56" s="31">
        <f t="shared" si="63"/>
        <v>0.04</v>
      </c>
      <c r="T56" s="31">
        <f t="shared" si="64"/>
        <v>1.3199999999999998</v>
      </c>
      <c r="U56" s="31">
        <f t="shared" si="65"/>
        <v>0.63</v>
      </c>
      <c r="V56" s="31">
        <f t="shared" si="66"/>
        <v>1.9899999999999998</v>
      </c>
      <c r="W56" s="31">
        <f t="shared" si="67"/>
        <v>0.99241332276689487</v>
      </c>
      <c r="X56" s="31">
        <f t="shared" si="68"/>
        <v>0.97743326588026669</v>
      </c>
      <c r="Y56" s="31">
        <f t="shared" si="69"/>
        <v>0.89470004627336808</v>
      </c>
      <c r="Z56" s="44">
        <f t="shared" si="49"/>
        <v>0.10529995372663192</v>
      </c>
      <c r="AA56" s="32">
        <f t="shared" si="50"/>
        <v>0.49073888991903747</v>
      </c>
      <c r="AB56" s="37">
        <v>0.47</v>
      </c>
      <c r="AC56" s="41">
        <f t="shared" si="70"/>
        <v>-2.0738889919037495E-2</v>
      </c>
    </row>
    <row r="57" spans="1:29">
      <c r="A57" s="33" t="s">
        <v>108</v>
      </c>
      <c r="B57" s="10">
        <v>60</v>
      </c>
      <c r="C57" s="10" t="s">
        <v>43</v>
      </c>
      <c r="D57" s="10" t="s">
        <v>97</v>
      </c>
      <c r="E57" s="10">
        <v>120</v>
      </c>
      <c r="F57" s="10">
        <v>4</v>
      </c>
      <c r="G57" s="31">
        <f t="shared" si="51"/>
        <v>-28.7</v>
      </c>
      <c r="H57" s="31">
        <f t="shared" si="52"/>
        <v>6.23</v>
      </c>
      <c r="I57" s="31">
        <f t="shared" si="53"/>
        <v>-0.48</v>
      </c>
      <c r="J57" s="31">
        <f t="shared" si="54"/>
        <v>0</v>
      </c>
      <c r="K57" s="31">
        <f t="shared" si="55"/>
        <v>0</v>
      </c>
      <c r="L57" s="31">
        <f t="shared" si="56"/>
        <v>-0.48</v>
      </c>
      <c r="M57" s="31">
        <f t="shared" si="57"/>
        <v>0.99672003729777814</v>
      </c>
      <c r="N57" s="31">
        <f t="shared" si="58"/>
        <v>0.98689400789846715</v>
      </c>
      <c r="O57" s="31">
        <f t="shared" si="59"/>
        <v>0.99388829267562928</v>
      </c>
      <c r="P57" s="44">
        <f t="shared" si="60"/>
        <v>6.1117073243707187E-3</v>
      </c>
      <c r="Q57" s="31">
        <f t="shared" si="61"/>
        <v>-30</v>
      </c>
      <c r="R57" s="31">
        <f t="shared" si="62"/>
        <v>6.42</v>
      </c>
      <c r="S57" s="31">
        <f t="shared" si="63"/>
        <v>-0.04</v>
      </c>
      <c r="T57" s="31">
        <f t="shared" si="64"/>
        <v>0</v>
      </c>
      <c r="U57" s="31">
        <f t="shared" si="65"/>
        <v>0</v>
      </c>
      <c r="V57" s="31">
        <f t="shared" si="66"/>
        <v>-0.04</v>
      </c>
      <c r="W57" s="31">
        <f t="shared" si="67"/>
        <v>0.99819698693605441</v>
      </c>
      <c r="X57" s="31">
        <f t="shared" si="68"/>
        <v>0.99246796630608891</v>
      </c>
      <c r="Y57" s="31">
        <f t="shared" si="69"/>
        <v>0.99448505336244364</v>
      </c>
      <c r="Z57" s="44">
        <f t="shared" si="49"/>
        <v>5.5149466375563616E-3</v>
      </c>
      <c r="AA57" s="32">
        <f t="shared" si="50"/>
        <v>1.162665396192708E-2</v>
      </c>
      <c r="AB57" s="37">
        <v>0.01</v>
      </c>
      <c r="AC57" s="39">
        <f t="shared" si="70"/>
        <v>-1.6266539619270801E-3</v>
      </c>
    </row>
    <row r="58" spans="1:29">
      <c r="A58" s="33" t="s">
        <v>109</v>
      </c>
      <c r="B58" s="10">
        <v>60</v>
      </c>
      <c r="C58" s="10" t="s">
        <v>43</v>
      </c>
      <c r="D58" s="10" t="s">
        <v>97</v>
      </c>
      <c r="E58" s="10">
        <v>180</v>
      </c>
      <c r="F58" s="10">
        <v>8</v>
      </c>
      <c r="G58" s="31">
        <f t="shared" si="51"/>
        <v>-28.7</v>
      </c>
      <c r="H58" s="31">
        <f t="shared" si="52"/>
        <v>6.23</v>
      </c>
      <c r="I58" s="31">
        <f t="shared" si="53"/>
        <v>0.48</v>
      </c>
      <c r="J58" s="31">
        <f t="shared" si="54"/>
        <v>1.0799999999999998</v>
      </c>
      <c r="K58" s="31">
        <f t="shared" si="55"/>
        <v>0</v>
      </c>
      <c r="L58" s="31">
        <f t="shared" si="56"/>
        <v>1.5599999999999998</v>
      </c>
      <c r="M58" s="31">
        <f t="shared" si="57"/>
        <v>0.99672003729777814</v>
      </c>
      <c r="N58" s="31">
        <f t="shared" si="58"/>
        <v>0.98689400789846715</v>
      </c>
      <c r="O58" s="31">
        <f t="shared" si="59"/>
        <v>0.95394718182512017</v>
      </c>
      <c r="P58" s="44">
        <f t="shared" si="60"/>
        <v>4.6052818174879828E-2</v>
      </c>
      <c r="Q58" s="31">
        <f t="shared" si="61"/>
        <v>-30</v>
      </c>
      <c r="R58" s="31">
        <f t="shared" si="62"/>
        <v>6.42</v>
      </c>
      <c r="S58" s="31">
        <f t="shared" si="63"/>
        <v>0.04</v>
      </c>
      <c r="T58" s="31">
        <f t="shared" si="64"/>
        <v>1.3199999999999998</v>
      </c>
      <c r="U58" s="31">
        <f t="shared" si="65"/>
        <v>0</v>
      </c>
      <c r="V58" s="31">
        <f t="shared" si="66"/>
        <v>1.3599999999999999</v>
      </c>
      <c r="W58" s="31">
        <f t="shared" si="67"/>
        <v>0.99819698693605441</v>
      </c>
      <c r="X58" s="31">
        <f t="shared" si="68"/>
        <v>0.99246796630608891</v>
      </c>
      <c r="Y58" s="31">
        <f t="shared" si="69"/>
        <v>0.97782348803979979</v>
      </c>
      <c r="Z58" s="44">
        <f t="shared" si="49"/>
        <v>2.2176511960200207E-2</v>
      </c>
      <c r="AA58" s="32">
        <f t="shared" si="50"/>
        <v>6.8229330135080035E-2</v>
      </c>
      <c r="AB58" s="37">
        <v>7.0000000000000007E-2</v>
      </c>
      <c r="AC58" s="39">
        <f t="shared" si="70"/>
        <v>1.7706698649199715E-3</v>
      </c>
    </row>
    <row r="59" spans="1:29">
      <c r="A59" s="33" t="s">
        <v>110</v>
      </c>
      <c r="B59" s="10">
        <v>60</v>
      </c>
      <c r="C59" s="10" t="s">
        <v>43</v>
      </c>
      <c r="D59" s="10" t="s">
        <v>33</v>
      </c>
      <c r="E59" s="10">
        <v>120</v>
      </c>
      <c r="F59" s="10">
        <v>4</v>
      </c>
      <c r="G59" s="31">
        <f t="shared" si="51"/>
        <v>-28.7</v>
      </c>
      <c r="H59" s="31">
        <f t="shared" si="52"/>
        <v>6.23</v>
      </c>
      <c r="I59" s="31">
        <f t="shared" si="53"/>
        <v>-0.48</v>
      </c>
      <c r="J59" s="31">
        <f t="shared" si="54"/>
        <v>0</v>
      </c>
      <c r="K59" s="31">
        <f t="shared" si="55"/>
        <v>0.71</v>
      </c>
      <c r="L59" s="31">
        <f t="shared" si="56"/>
        <v>0.22999999999999998</v>
      </c>
      <c r="M59" s="31">
        <f t="shared" si="57"/>
        <v>0.99672003729777814</v>
      </c>
      <c r="N59" s="31">
        <f t="shared" si="58"/>
        <v>0.98689400789846715</v>
      </c>
      <c r="O59" s="31">
        <f t="shared" si="59"/>
        <v>0.98760811705964147</v>
      </c>
      <c r="P59" s="44">
        <f t="shared" si="60"/>
        <v>1.2391882940358534E-2</v>
      </c>
      <c r="Q59" s="31">
        <f t="shared" si="61"/>
        <v>-30</v>
      </c>
      <c r="R59" s="31">
        <f t="shared" si="62"/>
        <v>6.42</v>
      </c>
      <c r="S59" s="31">
        <f t="shared" si="63"/>
        <v>-0.04</v>
      </c>
      <c r="T59" s="31">
        <f t="shared" si="64"/>
        <v>0</v>
      </c>
      <c r="U59" s="31">
        <f t="shared" si="65"/>
        <v>0.63</v>
      </c>
      <c r="V59" s="31">
        <f t="shared" si="66"/>
        <v>0.59</v>
      </c>
      <c r="W59" s="31">
        <f t="shared" si="67"/>
        <v>0.99819698693605441</v>
      </c>
      <c r="X59" s="31">
        <f t="shared" si="68"/>
        <v>0.99246796630608891</v>
      </c>
      <c r="Y59" s="31">
        <f t="shared" si="69"/>
        <v>0.98967014228080186</v>
      </c>
      <c r="Z59" s="44">
        <f t="shared" si="49"/>
        <v>1.0329857719198143E-2</v>
      </c>
      <c r="AA59" s="32">
        <f t="shared" si="50"/>
        <v>2.2721740659556677E-2</v>
      </c>
      <c r="AB59" s="37">
        <v>0.02</v>
      </c>
      <c r="AC59" s="39">
        <f t="shared" si="70"/>
        <v>-2.7217406595566769E-3</v>
      </c>
    </row>
    <row r="60" spans="1:29">
      <c r="A60" s="33" t="s">
        <v>111</v>
      </c>
      <c r="B60" s="10">
        <v>60</v>
      </c>
      <c r="C60" s="10" t="s">
        <v>43</v>
      </c>
      <c r="D60" s="10" t="s">
        <v>33</v>
      </c>
      <c r="E60" s="10">
        <v>180</v>
      </c>
      <c r="F60" s="10">
        <v>8</v>
      </c>
      <c r="G60" s="31">
        <f t="shared" si="51"/>
        <v>-28.7</v>
      </c>
      <c r="H60" s="31">
        <f t="shared" si="52"/>
        <v>6.23</v>
      </c>
      <c r="I60" s="31">
        <f t="shared" si="53"/>
        <v>0.48</v>
      </c>
      <c r="J60" s="31">
        <f t="shared" si="54"/>
        <v>1.0799999999999998</v>
      </c>
      <c r="K60" s="31">
        <f t="shared" si="55"/>
        <v>0.71</v>
      </c>
      <c r="L60" s="31">
        <f t="shared" si="56"/>
        <v>2.2699999999999996</v>
      </c>
      <c r="M60" s="31">
        <f t="shared" si="57"/>
        <v>0.99672003729777814</v>
      </c>
      <c r="N60" s="31">
        <f t="shared" si="58"/>
        <v>0.98689400789846715</v>
      </c>
      <c r="O60" s="31">
        <f t="shared" si="59"/>
        <v>0.90855801693424698</v>
      </c>
      <c r="P60" s="44">
        <f t="shared" si="60"/>
        <v>9.1441983065753019E-2</v>
      </c>
      <c r="Q60" s="31">
        <f t="shared" si="61"/>
        <v>-30</v>
      </c>
      <c r="R60" s="31">
        <f t="shared" si="62"/>
        <v>6.42</v>
      </c>
      <c r="S60" s="31">
        <f t="shared" si="63"/>
        <v>0.04</v>
      </c>
      <c r="T60" s="31">
        <f t="shared" si="64"/>
        <v>1.3199999999999998</v>
      </c>
      <c r="U60" s="31">
        <f t="shared" si="65"/>
        <v>0.63</v>
      </c>
      <c r="V60" s="31">
        <f t="shared" si="66"/>
        <v>1.9899999999999998</v>
      </c>
      <c r="W60" s="31">
        <f t="shared" si="67"/>
        <v>0.99819698693605441</v>
      </c>
      <c r="X60" s="31">
        <f t="shared" si="68"/>
        <v>0.99246796630608891</v>
      </c>
      <c r="Y60" s="31">
        <f t="shared" si="69"/>
        <v>0.95876671021756277</v>
      </c>
      <c r="Z60" s="44">
        <f t="shared" si="49"/>
        <v>4.1233289782437232E-2</v>
      </c>
      <c r="AA60" s="32">
        <f t="shared" si="50"/>
        <v>0.13267527284819025</v>
      </c>
      <c r="AB60" s="37">
        <v>0.13</v>
      </c>
      <c r="AC60" s="39">
        <f t="shared" si="70"/>
        <v>-2.6752728481902466E-3</v>
      </c>
    </row>
    <row r="61" spans="1:29">
      <c r="A61" s="33" t="s">
        <v>112</v>
      </c>
      <c r="B61" s="10">
        <v>60</v>
      </c>
      <c r="C61" s="10" t="s">
        <v>99</v>
      </c>
      <c r="D61" s="10" t="s">
        <v>97</v>
      </c>
      <c r="E61" s="10">
        <v>120</v>
      </c>
      <c r="F61" s="10">
        <v>4</v>
      </c>
      <c r="G61" s="31">
        <f t="shared" si="51"/>
        <v>-21</v>
      </c>
      <c r="H61" s="31">
        <f t="shared" si="52"/>
        <v>4.62</v>
      </c>
      <c r="I61" s="31">
        <f t="shared" si="53"/>
        <v>-0.48</v>
      </c>
      <c r="J61" s="31">
        <f t="shared" si="54"/>
        <v>0</v>
      </c>
      <c r="K61" s="31">
        <f t="shared" si="55"/>
        <v>0</v>
      </c>
      <c r="L61" s="31">
        <f t="shared" si="56"/>
        <v>-0.48</v>
      </c>
      <c r="M61" s="31">
        <f t="shared" si="57"/>
        <v>0.98106831475469969</v>
      </c>
      <c r="N61" s="31">
        <f t="shared" si="58"/>
        <v>0.94782372754338262</v>
      </c>
      <c r="O61" s="31">
        <f t="shared" si="59"/>
        <v>0.97889424958161586</v>
      </c>
      <c r="P61" s="44">
        <f t="shared" si="60"/>
        <v>2.1105750418384139E-2</v>
      </c>
      <c r="Q61" s="31">
        <f t="shared" si="61"/>
        <v>-25.7</v>
      </c>
      <c r="R61" s="31">
        <f t="shared" si="62"/>
        <v>5.47</v>
      </c>
      <c r="S61" s="31">
        <f t="shared" si="63"/>
        <v>-0.04</v>
      </c>
      <c r="T61" s="31">
        <f t="shared" si="64"/>
        <v>0</v>
      </c>
      <c r="U61" s="31">
        <f t="shared" si="65"/>
        <v>0</v>
      </c>
      <c r="V61" s="31">
        <f t="shared" si="66"/>
        <v>-0.04</v>
      </c>
      <c r="W61" s="31">
        <f t="shared" si="67"/>
        <v>0.99600945706347577</v>
      </c>
      <c r="X61" s="31">
        <f t="shared" si="68"/>
        <v>0.98653958899495386</v>
      </c>
      <c r="Y61" s="31">
        <f t="shared" si="69"/>
        <v>0.99086328871853657</v>
      </c>
      <c r="Z61" s="44">
        <f t="shared" si="49"/>
        <v>9.1367112814634277E-3</v>
      </c>
      <c r="AA61" s="32">
        <f t="shared" si="50"/>
        <v>3.0242461699847567E-2</v>
      </c>
      <c r="AB61" s="37">
        <v>0.03</v>
      </c>
      <c r="AC61" s="39">
        <f t="shared" si="70"/>
        <v>-2.4246169984756816E-4</v>
      </c>
    </row>
    <row r="62" spans="1:29">
      <c r="A62" s="33" t="s">
        <v>113</v>
      </c>
      <c r="B62" s="10">
        <v>60</v>
      </c>
      <c r="C62" s="10" t="s">
        <v>99</v>
      </c>
      <c r="D62" s="10" t="s">
        <v>97</v>
      </c>
      <c r="E62" s="10">
        <v>180</v>
      </c>
      <c r="F62" s="10">
        <v>8</v>
      </c>
      <c r="G62" s="31">
        <f t="shared" si="51"/>
        <v>-21</v>
      </c>
      <c r="H62" s="31">
        <f t="shared" si="52"/>
        <v>4.62</v>
      </c>
      <c r="I62" s="31">
        <f t="shared" si="53"/>
        <v>0.48</v>
      </c>
      <c r="J62" s="31">
        <f t="shared" si="54"/>
        <v>1.0799999999999998</v>
      </c>
      <c r="K62" s="31">
        <f t="shared" si="55"/>
        <v>0</v>
      </c>
      <c r="L62" s="31">
        <f t="shared" si="56"/>
        <v>1.5599999999999998</v>
      </c>
      <c r="M62" s="31">
        <f t="shared" si="57"/>
        <v>0.98106831475469969</v>
      </c>
      <c r="N62" s="31">
        <f t="shared" si="58"/>
        <v>0.94782372754338262</v>
      </c>
      <c r="O62" s="31">
        <f t="shared" si="59"/>
        <v>0.84869664163876413</v>
      </c>
      <c r="P62" s="44">
        <f t="shared" si="60"/>
        <v>0.15130335836123587</v>
      </c>
      <c r="Q62" s="31">
        <f t="shared" si="61"/>
        <v>-25.7</v>
      </c>
      <c r="R62" s="31">
        <f t="shared" si="62"/>
        <v>5.47</v>
      </c>
      <c r="S62" s="31">
        <f t="shared" si="63"/>
        <v>0.04</v>
      </c>
      <c r="T62" s="31">
        <f t="shared" si="64"/>
        <v>1.3199999999999998</v>
      </c>
      <c r="U62" s="31">
        <f t="shared" si="65"/>
        <v>0</v>
      </c>
      <c r="V62" s="31">
        <f t="shared" si="66"/>
        <v>1.3599999999999999</v>
      </c>
      <c r="W62" s="31">
        <f t="shared" si="67"/>
        <v>0.99600945706347577</v>
      </c>
      <c r="X62" s="31">
        <f t="shared" si="68"/>
        <v>0.98653958899495386</v>
      </c>
      <c r="Y62" s="31">
        <f t="shared" si="69"/>
        <v>0.9634627120203787</v>
      </c>
      <c r="Z62" s="44">
        <f t="shared" si="49"/>
        <v>3.6537287979621302E-2</v>
      </c>
      <c r="AA62" s="32">
        <f t="shared" si="50"/>
        <v>0.18784064634085718</v>
      </c>
      <c r="AB62" s="37">
        <v>0.18</v>
      </c>
      <c r="AC62" s="39">
        <f t="shared" si="70"/>
        <v>-7.8406463408571825E-3</v>
      </c>
    </row>
    <row r="63" spans="1:29">
      <c r="A63" s="33" t="s">
        <v>114</v>
      </c>
      <c r="B63" s="10">
        <v>60</v>
      </c>
      <c r="C63" s="10" t="s">
        <v>99</v>
      </c>
      <c r="D63" s="10" t="s">
        <v>33</v>
      </c>
      <c r="E63" s="10">
        <v>120</v>
      </c>
      <c r="F63" s="10">
        <v>4</v>
      </c>
      <c r="G63" s="31">
        <f t="shared" si="51"/>
        <v>-21</v>
      </c>
      <c r="H63" s="31">
        <f t="shared" si="52"/>
        <v>4.62</v>
      </c>
      <c r="I63" s="31">
        <f t="shared" si="53"/>
        <v>-0.48</v>
      </c>
      <c r="J63" s="31">
        <f t="shared" si="54"/>
        <v>0</v>
      </c>
      <c r="K63" s="31">
        <f t="shared" si="55"/>
        <v>0.71</v>
      </c>
      <c r="L63" s="31">
        <f t="shared" si="56"/>
        <v>0.22999999999999998</v>
      </c>
      <c r="M63" s="31">
        <f t="shared" si="57"/>
        <v>0.98106831475469969</v>
      </c>
      <c r="N63" s="31">
        <f t="shared" si="58"/>
        <v>0.94782372754338262</v>
      </c>
      <c r="O63" s="31">
        <f t="shared" si="59"/>
        <v>0.95753939783593167</v>
      </c>
      <c r="P63" s="44">
        <f t="shared" si="60"/>
        <v>4.2460602164068328E-2</v>
      </c>
      <c r="Q63" s="31">
        <f t="shared" si="61"/>
        <v>-25.7</v>
      </c>
      <c r="R63" s="31">
        <f t="shared" si="62"/>
        <v>5.47</v>
      </c>
      <c r="S63" s="31">
        <f t="shared" si="63"/>
        <v>-0.04</v>
      </c>
      <c r="T63" s="31">
        <f t="shared" si="64"/>
        <v>0</v>
      </c>
      <c r="U63" s="31">
        <f t="shared" si="65"/>
        <v>0.63</v>
      </c>
      <c r="V63" s="31">
        <f t="shared" si="66"/>
        <v>0.59</v>
      </c>
      <c r="W63" s="31">
        <f t="shared" si="67"/>
        <v>0.99600945706347577</v>
      </c>
      <c r="X63" s="31">
        <f t="shared" si="68"/>
        <v>0.98653958899495386</v>
      </c>
      <c r="Y63" s="31">
        <f t="shared" si="69"/>
        <v>0.98291361915098896</v>
      </c>
      <c r="Z63" s="44">
        <f t="shared" si="49"/>
        <v>1.708638084901104E-2</v>
      </c>
      <c r="AA63" s="32">
        <f t="shared" si="50"/>
        <v>5.9546983013079369E-2</v>
      </c>
      <c r="AB63" s="37">
        <v>0.06</v>
      </c>
      <c r="AC63" s="39">
        <f t="shared" si="70"/>
        <v>4.5301698692062908E-4</v>
      </c>
    </row>
    <row r="64" spans="1:29">
      <c r="A64" s="33" t="s">
        <v>115</v>
      </c>
      <c r="B64" s="10">
        <v>60</v>
      </c>
      <c r="C64" s="10" t="s">
        <v>99</v>
      </c>
      <c r="D64" s="10" t="s">
        <v>33</v>
      </c>
      <c r="E64" s="10">
        <v>180</v>
      </c>
      <c r="F64" s="10">
        <v>8</v>
      </c>
      <c r="G64" s="31">
        <f t="shared" si="51"/>
        <v>-21</v>
      </c>
      <c r="H64" s="31">
        <f t="shared" si="52"/>
        <v>4.62</v>
      </c>
      <c r="I64" s="31">
        <f t="shared" si="53"/>
        <v>0.48</v>
      </c>
      <c r="J64" s="31">
        <f t="shared" si="54"/>
        <v>1.0799999999999998</v>
      </c>
      <c r="K64" s="31">
        <f t="shared" si="55"/>
        <v>0.71</v>
      </c>
      <c r="L64" s="31">
        <f t="shared" si="56"/>
        <v>2.2699999999999996</v>
      </c>
      <c r="M64" s="31">
        <f t="shared" si="57"/>
        <v>0.98106831475469969</v>
      </c>
      <c r="N64" s="31">
        <f t="shared" si="58"/>
        <v>0.94782372754338262</v>
      </c>
      <c r="O64" s="31">
        <f t="shared" si="59"/>
        <v>0.71628057657349076</v>
      </c>
      <c r="P64" s="44">
        <f t="shared" si="60"/>
        <v>0.28371942342650924</v>
      </c>
      <c r="Q64" s="31">
        <f t="shared" si="61"/>
        <v>-25.7</v>
      </c>
      <c r="R64" s="31">
        <f t="shared" si="62"/>
        <v>5.47</v>
      </c>
      <c r="S64" s="31">
        <f t="shared" si="63"/>
        <v>0.04</v>
      </c>
      <c r="T64" s="31">
        <f t="shared" si="64"/>
        <v>1.3199999999999998</v>
      </c>
      <c r="U64" s="31">
        <f t="shared" si="65"/>
        <v>0.63</v>
      </c>
      <c r="V64" s="31">
        <f t="shared" si="66"/>
        <v>1.9899999999999998</v>
      </c>
      <c r="W64" s="31">
        <f t="shared" si="67"/>
        <v>0.99600945706347577</v>
      </c>
      <c r="X64" s="31">
        <f t="shared" si="68"/>
        <v>0.98653958899495386</v>
      </c>
      <c r="Y64" s="31">
        <f t="shared" si="69"/>
        <v>0.93249874999257332</v>
      </c>
      <c r="Z64" s="44">
        <f t="shared" si="49"/>
        <v>6.7501250007426683E-2</v>
      </c>
      <c r="AA64" s="32">
        <f t="shared" si="50"/>
        <v>0.35122067343393593</v>
      </c>
      <c r="AB64" s="37">
        <v>0.33</v>
      </c>
      <c r="AC64" s="41">
        <f t="shared" si="70"/>
        <v>-2.122067343393591E-2</v>
      </c>
    </row>
    <row r="65" spans="1:29">
      <c r="A65" s="33" t="s">
        <v>116</v>
      </c>
      <c r="B65" s="10">
        <v>55</v>
      </c>
      <c r="C65" s="10" t="s">
        <v>43</v>
      </c>
      <c r="D65" s="10" t="s">
        <v>97</v>
      </c>
      <c r="E65" s="10">
        <v>120</v>
      </c>
      <c r="F65" s="10">
        <v>4</v>
      </c>
      <c r="G65" s="31">
        <f t="shared" si="51"/>
        <v>-28.7</v>
      </c>
      <c r="H65" s="31">
        <f t="shared" si="52"/>
        <v>6.23</v>
      </c>
      <c r="I65" s="31">
        <f t="shared" si="53"/>
        <v>-0.48</v>
      </c>
      <c r="J65" s="31">
        <f t="shared" si="54"/>
        <v>0</v>
      </c>
      <c r="K65" s="31">
        <f t="shared" si="55"/>
        <v>0</v>
      </c>
      <c r="L65" s="31">
        <f t="shared" si="56"/>
        <v>-0.48</v>
      </c>
      <c r="M65" s="31">
        <f t="shared" si="57"/>
        <v>0.99857116581107153</v>
      </c>
      <c r="N65" s="31">
        <f t="shared" si="58"/>
        <v>0.99318011290249297</v>
      </c>
      <c r="O65" s="31">
        <f t="shared" si="59"/>
        <v>0.99665588645084591</v>
      </c>
      <c r="P65" s="44">
        <f t="shared" si="60"/>
        <v>3.344113549154093E-3</v>
      </c>
      <c r="Q65" s="31">
        <f t="shared" si="61"/>
        <v>-30</v>
      </c>
      <c r="R65" s="31">
        <f t="shared" si="62"/>
        <v>6.42</v>
      </c>
      <c r="S65" s="31">
        <f t="shared" si="63"/>
        <v>-0.04</v>
      </c>
      <c r="T65" s="31">
        <f t="shared" si="64"/>
        <v>0</v>
      </c>
      <c r="U65" s="31">
        <f t="shared" si="65"/>
        <v>0</v>
      </c>
      <c r="V65" s="31">
        <f t="shared" si="66"/>
        <v>-0.04</v>
      </c>
      <c r="W65" s="31">
        <f t="shared" si="67"/>
        <v>0.99923455124764349</v>
      </c>
      <c r="X65" s="31">
        <f t="shared" si="68"/>
        <v>0.99616332137763153</v>
      </c>
      <c r="Y65" s="31">
        <f t="shared" si="69"/>
        <v>0.99704675621836081</v>
      </c>
      <c r="Z65" s="44">
        <f t="shared" si="49"/>
        <v>2.9532437816391921E-3</v>
      </c>
      <c r="AA65" s="32">
        <f t="shared" si="50"/>
        <v>6.2973573307932851E-3</v>
      </c>
      <c r="AB65" s="37">
        <v>0.01</v>
      </c>
      <c r="AC65" s="39">
        <f t="shared" si="70"/>
        <v>3.7026426692067151E-3</v>
      </c>
    </row>
    <row r="66" spans="1:29">
      <c r="A66" s="33" t="s">
        <v>117</v>
      </c>
      <c r="B66" s="10">
        <v>55</v>
      </c>
      <c r="C66" s="10" t="s">
        <v>43</v>
      </c>
      <c r="D66" s="10" t="s">
        <v>97</v>
      </c>
      <c r="E66" s="10">
        <v>180</v>
      </c>
      <c r="F66" s="10">
        <v>8</v>
      </c>
      <c r="G66" s="31">
        <f t="shared" si="51"/>
        <v>-28.7</v>
      </c>
      <c r="H66" s="31">
        <f t="shared" si="52"/>
        <v>6.23</v>
      </c>
      <c r="I66" s="31">
        <f t="shared" si="53"/>
        <v>0.48</v>
      </c>
      <c r="J66" s="31">
        <f t="shared" si="54"/>
        <v>1.0799999999999998</v>
      </c>
      <c r="K66" s="31">
        <f t="shared" si="55"/>
        <v>0</v>
      </c>
      <c r="L66" s="31">
        <f t="shared" si="56"/>
        <v>1.5599999999999998</v>
      </c>
      <c r="M66" s="31">
        <f t="shared" si="57"/>
        <v>0.99857116581107153</v>
      </c>
      <c r="N66" s="31">
        <f t="shared" si="58"/>
        <v>0.99318011290249297</v>
      </c>
      <c r="O66" s="31">
        <f t="shared" si="59"/>
        <v>0.97456762396533514</v>
      </c>
      <c r="P66" s="44">
        <f t="shared" si="60"/>
        <v>2.5432376034664861E-2</v>
      </c>
      <c r="Q66" s="31">
        <f t="shared" si="61"/>
        <v>-30</v>
      </c>
      <c r="R66" s="31">
        <f t="shared" si="62"/>
        <v>6.42</v>
      </c>
      <c r="S66" s="31">
        <f t="shared" si="63"/>
        <v>0.04</v>
      </c>
      <c r="T66" s="31">
        <f t="shared" si="64"/>
        <v>1.3199999999999998</v>
      </c>
      <c r="U66" s="31">
        <f t="shared" si="65"/>
        <v>0</v>
      </c>
      <c r="V66" s="31">
        <f t="shared" si="66"/>
        <v>1.3599999999999999</v>
      </c>
      <c r="W66" s="31">
        <f t="shared" si="67"/>
        <v>0.99923455124764349</v>
      </c>
      <c r="X66" s="31">
        <f t="shared" si="68"/>
        <v>0.99616332137763153</v>
      </c>
      <c r="Y66" s="31">
        <f t="shared" si="69"/>
        <v>0.9880779248937287</v>
      </c>
      <c r="Z66" s="44">
        <f t="shared" si="49"/>
        <v>1.1922075106271302E-2</v>
      </c>
      <c r="AA66" s="32">
        <f t="shared" si="50"/>
        <v>3.7354451140936162E-2</v>
      </c>
      <c r="AB66" s="37">
        <v>0.04</v>
      </c>
      <c r="AC66" s="39">
        <f t="shared" si="70"/>
        <v>2.6455488590638385E-3</v>
      </c>
    </row>
    <row r="67" spans="1:29">
      <c r="A67" s="33" t="s">
        <v>118</v>
      </c>
      <c r="B67" s="10">
        <v>55</v>
      </c>
      <c r="C67" s="10" t="s">
        <v>43</v>
      </c>
      <c r="D67" s="10" t="s">
        <v>33</v>
      </c>
      <c r="E67" s="10">
        <v>120</v>
      </c>
      <c r="F67" s="10">
        <v>4</v>
      </c>
      <c r="G67" s="31">
        <f t="shared" si="51"/>
        <v>-28.7</v>
      </c>
      <c r="H67" s="31">
        <f t="shared" si="52"/>
        <v>6.23</v>
      </c>
      <c r="I67" s="31">
        <f t="shared" si="53"/>
        <v>-0.48</v>
      </c>
      <c r="J67" s="31">
        <f t="shared" si="54"/>
        <v>0</v>
      </c>
      <c r="K67" s="31">
        <f t="shared" si="55"/>
        <v>0.71</v>
      </c>
      <c r="L67" s="31">
        <f t="shared" si="56"/>
        <v>0.22999999999999998</v>
      </c>
      <c r="M67" s="31">
        <f t="shared" si="57"/>
        <v>0.99857116581107153</v>
      </c>
      <c r="N67" s="31">
        <f t="shared" si="58"/>
        <v>0.99318011290249297</v>
      </c>
      <c r="O67" s="31">
        <f t="shared" si="59"/>
        <v>0.99320986157432811</v>
      </c>
      <c r="P67" s="44">
        <f t="shared" si="60"/>
        <v>6.7901384256718877E-3</v>
      </c>
      <c r="Q67" s="31">
        <f t="shared" si="61"/>
        <v>-30</v>
      </c>
      <c r="R67" s="31">
        <f t="shared" si="62"/>
        <v>6.42</v>
      </c>
      <c r="S67" s="31">
        <f t="shared" si="63"/>
        <v>-0.04</v>
      </c>
      <c r="T67" s="31">
        <f t="shared" si="64"/>
        <v>0</v>
      </c>
      <c r="U67" s="31">
        <f t="shared" si="65"/>
        <v>0.63</v>
      </c>
      <c r="V67" s="31">
        <f t="shared" si="66"/>
        <v>0.59</v>
      </c>
      <c r="W67" s="31">
        <f t="shared" si="67"/>
        <v>0.99923455124764349</v>
      </c>
      <c r="X67" s="31">
        <f t="shared" si="68"/>
        <v>0.99616332137763153</v>
      </c>
      <c r="Y67" s="31">
        <f t="shared" si="69"/>
        <v>0.99446214491296914</v>
      </c>
      <c r="Z67" s="44">
        <f t="shared" si="49"/>
        <v>5.5378550870308629E-3</v>
      </c>
      <c r="AA67" s="32">
        <f t="shared" si="50"/>
        <v>1.2327993512702751E-2</v>
      </c>
      <c r="AB67" s="37">
        <v>0.01</v>
      </c>
      <c r="AC67" s="39">
        <f t="shared" si="70"/>
        <v>-2.3279935127027505E-3</v>
      </c>
    </row>
    <row r="68" spans="1:29">
      <c r="A68" s="33" t="s">
        <v>119</v>
      </c>
      <c r="B68" s="10">
        <v>55</v>
      </c>
      <c r="C68" s="10" t="s">
        <v>43</v>
      </c>
      <c r="D68" s="10" t="s">
        <v>33</v>
      </c>
      <c r="E68" s="10">
        <v>180</v>
      </c>
      <c r="F68" s="10">
        <v>8</v>
      </c>
      <c r="G68" s="31">
        <f t="shared" si="51"/>
        <v>-28.7</v>
      </c>
      <c r="H68" s="31">
        <f t="shared" si="52"/>
        <v>6.23</v>
      </c>
      <c r="I68" s="31">
        <f t="shared" si="53"/>
        <v>0.48</v>
      </c>
      <c r="J68" s="31">
        <f t="shared" si="54"/>
        <v>1.0799999999999998</v>
      </c>
      <c r="K68" s="31">
        <f t="shared" si="55"/>
        <v>0.71</v>
      </c>
      <c r="L68" s="31">
        <f t="shared" si="56"/>
        <v>2.2699999999999996</v>
      </c>
      <c r="M68" s="31">
        <f t="shared" si="57"/>
        <v>0.99857116581107153</v>
      </c>
      <c r="N68" s="31">
        <f t="shared" si="58"/>
        <v>0.99318011290249297</v>
      </c>
      <c r="O68" s="31">
        <f t="shared" si="59"/>
        <v>0.94895073027353882</v>
      </c>
      <c r="P68" s="44">
        <f t="shared" si="60"/>
        <v>5.1049269726461177E-2</v>
      </c>
      <c r="Q68" s="31">
        <f t="shared" si="61"/>
        <v>-30</v>
      </c>
      <c r="R68" s="31">
        <f t="shared" si="62"/>
        <v>6.42</v>
      </c>
      <c r="S68" s="31">
        <f t="shared" si="63"/>
        <v>0.04</v>
      </c>
      <c r="T68" s="31">
        <f t="shared" si="64"/>
        <v>1.3199999999999998</v>
      </c>
      <c r="U68" s="31">
        <f t="shared" si="65"/>
        <v>0.63</v>
      </c>
      <c r="V68" s="31">
        <f t="shared" si="66"/>
        <v>1.9899999999999998</v>
      </c>
      <c r="W68" s="31">
        <f t="shared" si="67"/>
        <v>0.99923455124764349</v>
      </c>
      <c r="X68" s="31">
        <f t="shared" si="68"/>
        <v>0.99616332137763153</v>
      </c>
      <c r="Y68" s="31">
        <f t="shared" si="69"/>
        <v>0.9777321493257991</v>
      </c>
      <c r="Z68" s="44">
        <f t="shared" si="49"/>
        <v>2.2267850674200895E-2</v>
      </c>
      <c r="AA68" s="32">
        <f t="shared" si="50"/>
        <v>7.3317120400662072E-2</v>
      </c>
      <c r="AB68" s="37">
        <v>7.0000000000000007E-2</v>
      </c>
      <c r="AC68" s="39">
        <f t="shared" si="70"/>
        <v>-3.3171204006620658E-3</v>
      </c>
    </row>
    <row r="69" spans="1:29">
      <c r="A69" s="33" t="s">
        <v>120</v>
      </c>
      <c r="B69" s="10">
        <v>55</v>
      </c>
      <c r="C69" s="10" t="s">
        <v>99</v>
      </c>
      <c r="D69" s="10" t="s">
        <v>97</v>
      </c>
      <c r="E69" s="10">
        <v>120</v>
      </c>
      <c r="F69" s="10">
        <v>4</v>
      </c>
      <c r="G69" s="31">
        <f>_xlfn.IFS(AND($J$47="Low",C69="F"),-29.8, AND($J$47="High",C69="F"),-28.7, AND($J$47="Low",C69="M"),-22.1,AND($J$47="High",C69="M"),-21)</f>
        <v>-21</v>
      </c>
      <c r="H69" s="31">
        <f t="shared" si="52"/>
        <v>4.62</v>
      </c>
      <c r="I69" s="31">
        <f t="shared" si="53"/>
        <v>-0.48</v>
      </c>
      <c r="J69" s="31">
        <f t="shared" si="54"/>
        <v>0</v>
      </c>
      <c r="K69" s="31">
        <f t="shared" si="55"/>
        <v>0</v>
      </c>
      <c r="L69" s="31">
        <f t="shared" si="56"/>
        <v>-0.48</v>
      </c>
      <c r="M69" s="31">
        <f t="shared" si="57"/>
        <v>0.98973940371379054</v>
      </c>
      <c r="N69" s="31">
        <f t="shared" si="58"/>
        <v>0.96760144973914097</v>
      </c>
      <c r="O69" s="31">
        <f t="shared" si="59"/>
        <v>0.9860997645564098</v>
      </c>
      <c r="P69" s="44">
        <f t="shared" si="60"/>
        <v>1.3900235443590203E-2</v>
      </c>
      <c r="Q69" s="31">
        <f t="shared" si="61"/>
        <v>-25.7</v>
      </c>
      <c r="R69" s="31">
        <f t="shared" si="62"/>
        <v>5.47</v>
      </c>
      <c r="S69" s="31">
        <f t="shared" si="63"/>
        <v>-0.04</v>
      </c>
      <c r="T69" s="31">
        <f t="shared" si="64"/>
        <v>0</v>
      </c>
      <c r="U69" s="31">
        <f t="shared" si="65"/>
        <v>0</v>
      </c>
      <c r="V69" s="31">
        <f t="shared" si="66"/>
        <v>-0.04</v>
      </c>
      <c r="W69" s="31">
        <f t="shared" si="67"/>
        <v>0.99807573078246326</v>
      </c>
      <c r="X69" s="31">
        <f t="shared" si="68"/>
        <v>0.99241332276689487</v>
      </c>
      <c r="Y69" s="31">
        <f t="shared" si="69"/>
        <v>0.99454852175598485</v>
      </c>
      <c r="Z69" s="44">
        <f t="shared" si="49"/>
        <v>5.451478244015151E-3</v>
      </c>
      <c r="AA69" s="32">
        <f t="shared" si="50"/>
        <v>1.9351713687605354E-2</v>
      </c>
      <c r="AB69" s="37">
        <v>0.02</v>
      </c>
      <c r="AC69" s="39">
        <f t="shared" si="70"/>
        <v>6.4828631239464626E-4</v>
      </c>
    </row>
    <row r="70" spans="1:29">
      <c r="A70" s="33" t="s">
        <v>121</v>
      </c>
      <c r="B70" s="10">
        <v>55</v>
      </c>
      <c r="C70" s="10" t="s">
        <v>99</v>
      </c>
      <c r="D70" s="10" t="s">
        <v>97</v>
      </c>
      <c r="E70" s="10">
        <v>180</v>
      </c>
      <c r="F70" s="10">
        <v>8</v>
      </c>
      <c r="G70" s="31">
        <f t="shared" si="51"/>
        <v>-21</v>
      </c>
      <c r="H70" s="31">
        <f t="shared" si="52"/>
        <v>4.62</v>
      </c>
      <c r="I70" s="31">
        <f t="shared" si="53"/>
        <v>0.48</v>
      </c>
      <c r="J70" s="31">
        <f t="shared" si="54"/>
        <v>1.0799999999999998</v>
      </c>
      <c r="K70" s="31">
        <f t="shared" si="55"/>
        <v>0</v>
      </c>
      <c r="L70" s="31">
        <f t="shared" si="56"/>
        <v>1.5599999999999998</v>
      </c>
      <c r="M70" s="31">
        <f t="shared" si="57"/>
        <v>0.98973940371379054</v>
      </c>
      <c r="N70" s="31">
        <f t="shared" si="58"/>
        <v>0.96760144973914097</v>
      </c>
      <c r="O70" s="31">
        <f t="shared" si="59"/>
        <v>0.89794073218065085</v>
      </c>
      <c r="P70" s="44">
        <f t="shared" si="60"/>
        <v>0.10205926781934915</v>
      </c>
      <c r="Q70" s="31">
        <f t="shared" si="61"/>
        <v>-25.7</v>
      </c>
      <c r="R70" s="31">
        <f t="shared" si="62"/>
        <v>5.47</v>
      </c>
      <c r="S70" s="31">
        <f t="shared" si="63"/>
        <v>0.04</v>
      </c>
      <c r="T70" s="31">
        <f t="shared" si="64"/>
        <v>1.3199999999999998</v>
      </c>
      <c r="U70" s="31">
        <f t="shared" si="65"/>
        <v>0</v>
      </c>
      <c r="V70" s="31">
        <f t="shared" si="66"/>
        <v>1.3599999999999999</v>
      </c>
      <c r="W70" s="31">
        <f t="shared" si="67"/>
        <v>0.99807573078246326</v>
      </c>
      <c r="X70" s="31">
        <f t="shared" si="68"/>
        <v>0.99241332276689487</v>
      </c>
      <c r="Y70" s="31">
        <f t="shared" si="69"/>
        <v>0.97807657765499112</v>
      </c>
      <c r="Z70" s="44">
        <f t="shared" si="49"/>
        <v>2.1923422345008881E-2</v>
      </c>
      <c r="AA70" s="32">
        <f t="shared" si="50"/>
        <v>0.12398269016435803</v>
      </c>
      <c r="AB70" s="37">
        <v>0.12</v>
      </c>
      <c r="AC70" s="39">
        <f t="shared" si="70"/>
        <v>-3.9826901643580381E-3</v>
      </c>
    </row>
    <row r="71" spans="1:29">
      <c r="A71" s="33" t="s">
        <v>122</v>
      </c>
      <c r="B71" s="10">
        <v>55</v>
      </c>
      <c r="C71" s="10" t="s">
        <v>99</v>
      </c>
      <c r="D71" s="10" t="s">
        <v>33</v>
      </c>
      <c r="E71" s="10">
        <v>120</v>
      </c>
      <c r="F71" s="10">
        <v>4</v>
      </c>
      <c r="G71" s="31">
        <f t="shared" si="51"/>
        <v>-21</v>
      </c>
      <c r="H71" s="31">
        <f t="shared" si="52"/>
        <v>4.62</v>
      </c>
      <c r="I71" s="31">
        <f t="shared" si="53"/>
        <v>-0.48</v>
      </c>
      <c r="J71" s="31">
        <f t="shared" si="54"/>
        <v>0</v>
      </c>
      <c r="K71" s="31">
        <f t="shared" si="55"/>
        <v>0.71</v>
      </c>
      <c r="L71" s="31">
        <f t="shared" si="56"/>
        <v>0.22999999999999998</v>
      </c>
      <c r="M71" s="31">
        <f t="shared" si="57"/>
        <v>0.98973940371379054</v>
      </c>
      <c r="N71" s="31">
        <f t="shared" si="58"/>
        <v>0.96760144973914097</v>
      </c>
      <c r="O71" s="31">
        <f t="shared" si="59"/>
        <v>0.9719301901841948</v>
      </c>
      <c r="P71" s="44">
        <f t="shared" si="60"/>
        <v>2.8069809815805202E-2</v>
      </c>
      <c r="Q71" s="31">
        <f t="shared" si="61"/>
        <v>-25.7</v>
      </c>
      <c r="R71" s="31">
        <f t="shared" si="62"/>
        <v>5.47</v>
      </c>
      <c r="S71" s="31">
        <f t="shared" si="63"/>
        <v>-0.04</v>
      </c>
      <c r="T71" s="31">
        <f t="shared" si="64"/>
        <v>0</v>
      </c>
      <c r="U71" s="31">
        <f t="shared" si="65"/>
        <v>0.63</v>
      </c>
      <c r="V71" s="31">
        <f t="shared" si="66"/>
        <v>0.59</v>
      </c>
      <c r="W71" s="31">
        <f t="shared" si="67"/>
        <v>0.99807573078246326</v>
      </c>
      <c r="X71" s="31">
        <f t="shared" si="68"/>
        <v>0.99241332276689487</v>
      </c>
      <c r="Y71" s="31">
        <f t="shared" si="69"/>
        <v>0.98978873755934316</v>
      </c>
      <c r="Z71" s="44">
        <f t="shared" si="49"/>
        <v>1.0211262440656843E-2</v>
      </c>
      <c r="AA71" s="32">
        <f t="shared" si="50"/>
        <v>3.8281072256462045E-2</v>
      </c>
      <c r="AB71" s="37">
        <v>0.04</v>
      </c>
      <c r="AC71" s="39">
        <f t="shared" si="70"/>
        <v>1.7189277435379555E-3</v>
      </c>
    </row>
    <row r="72" spans="1:29">
      <c r="A72" s="33" t="s">
        <v>123</v>
      </c>
      <c r="B72" s="10">
        <v>55</v>
      </c>
      <c r="C72" s="10" t="s">
        <v>99</v>
      </c>
      <c r="D72" s="10" t="s">
        <v>33</v>
      </c>
      <c r="E72" s="10">
        <v>180</v>
      </c>
      <c r="F72" s="10">
        <v>8</v>
      </c>
      <c r="G72" s="31">
        <f t="shared" si="51"/>
        <v>-21</v>
      </c>
      <c r="H72" s="31">
        <f t="shared" si="52"/>
        <v>4.62</v>
      </c>
      <c r="I72" s="31">
        <f t="shared" si="53"/>
        <v>0.48</v>
      </c>
      <c r="J72" s="31">
        <f t="shared" si="54"/>
        <v>1.0799999999999998</v>
      </c>
      <c r="K72" s="31">
        <f t="shared" si="55"/>
        <v>0.71</v>
      </c>
      <c r="L72" s="31">
        <f t="shared" si="56"/>
        <v>2.2699999999999996</v>
      </c>
      <c r="M72" s="31">
        <f t="shared" si="57"/>
        <v>0.98973940371379054</v>
      </c>
      <c r="N72" s="31">
        <f t="shared" si="58"/>
        <v>0.96760144973914097</v>
      </c>
      <c r="O72" s="31">
        <f t="shared" si="59"/>
        <v>0.80335254579290039</v>
      </c>
      <c r="P72" s="44">
        <f t="shared" si="60"/>
        <v>0.19664745420709961</v>
      </c>
      <c r="Q72" s="31">
        <f t="shared" si="61"/>
        <v>-25.7</v>
      </c>
      <c r="R72" s="31">
        <f t="shared" si="62"/>
        <v>5.47</v>
      </c>
      <c r="S72" s="31">
        <f t="shared" si="63"/>
        <v>0.04</v>
      </c>
      <c r="T72" s="31">
        <f t="shared" si="64"/>
        <v>1.3199999999999998</v>
      </c>
      <c r="U72" s="31">
        <f t="shared" si="65"/>
        <v>0.63</v>
      </c>
      <c r="V72" s="31">
        <f t="shared" si="66"/>
        <v>1.9899999999999998</v>
      </c>
      <c r="W72" s="31">
        <f t="shared" si="67"/>
        <v>0.99807573078246326</v>
      </c>
      <c r="X72" s="31">
        <f t="shared" si="68"/>
        <v>0.99241332276689487</v>
      </c>
      <c r="Y72" s="31">
        <f t="shared" si="69"/>
        <v>0.9592327056418315</v>
      </c>
      <c r="Z72" s="44">
        <f t="shared" si="49"/>
        <v>4.0767294358168504E-2</v>
      </c>
      <c r="AA72" s="32">
        <f t="shared" si="50"/>
        <v>0.23741474856526812</v>
      </c>
      <c r="AB72" s="37">
        <v>0.22</v>
      </c>
      <c r="AC72" s="41">
        <f t="shared" si="70"/>
        <v>-1.7414748565268118E-2</v>
      </c>
    </row>
    <row r="73" spans="1:29">
      <c r="A73" s="33" t="s">
        <v>124</v>
      </c>
      <c r="B73" s="10">
        <v>50</v>
      </c>
      <c r="C73" s="10" t="s">
        <v>43</v>
      </c>
      <c r="D73" s="10" t="s">
        <v>97</v>
      </c>
      <c r="E73" s="10">
        <v>120</v>
      </c>
      <c r="F73" s="10">
        <v>4</v>
      </c>
      <c r="G73" s="31">
        <f t="shared" si="51"/>
        <v>-28.7</v>
      </c>
      <c r="H73" s="31">
        <f t="shared" si="52"/>
        <v>6.23</v>
      </c>
      <c r="I73" s="31">
        <f t="shared" si="53"/>
        <v>-0.48</v>
      </c>
      <c r="J73" s="31">
        <f t="shared" si="54"/>
        <v>0</v>
      </c>
      <c r="K73" s="31">
        <f t="shared" si="55"/>
        <v>0</v>
      </c>
      <c r="L73" s="31">
        <f t="shared" si="56"/>
        <v>-0.48</v>
      </c>
      <c r="M73" s="31">
        <f t="shared" si="57"/>
        <v>0.99945286442942283</v>
      </c>
      <c r="N73" s="31">
        <f t="shared" si="58"/>
        <v>0.99672003729777814</v>
      </c>
      <c r="O73" s="31">
        <f t="shared" si="59"/>
        <v>0.99830716329781377</v>
      </c>
      <c r="P73" s="44">
        <f t="shared" si="60"/>
        <v>1.6928367021862289E-3</v>
      </c>
      <c r="Q73" s="31">
        <f t="shared" si="61"/>
        <v>-30</v>
      </c>
      <c r="R73" s="31">
        <f t="shared" si="62"/>
        <v>6.42</v>
      </c>
      <c r="S73" s="31">
        <f t="shared" si="63"/>
        <v>-0.04</v>
      </c>
      <c r="T73" s="31">
        <f t="shared" si="64"/>
        <v>0</v>
      </c>
      <c r="U73" s="31">
        <f t="shared" si="65"/>
        <v>0</v>
      </c>
      <c r="V73" s="31">
        <f t="shared" si="66"/>
        <v>-0.04</v>
      </c>
      <c r="W73" s="31">
        <f t="shared" si="67"/>
        <v>0.99971540832446648</v>
      </c>
      <c r="X73" s="31">
        <f t="shared" si="68"/>
        <v>0.99819698693605441</v>
      </c>
      <c r="Y73" s="31">
        <f t="shared" si="69"/>
        <v>0.99854065798439651</v>
      </c>
      <c r="Z73" s="44">
        <f t="shared" si="49"/>
        <v>1.4593420156034931E-3</v>
      </c>
      <c r="AA73" s="32">
        <f t="shared" si="50"/>
        <v>3.152178717789722E-3</v>
      </c>
      <c r="AB73" s="37">
        <v>0</v>
      </c>
      <c r="AC73" s="39">
        <f t="shared" si="70"/>
        <v>-3.152178717789722E-3</v>
      </c>
    </row>
    <row r="74" spans="1:29">
      <c r="A74" s="33" t="s">
        <v>125</v>
      </c>
      <c r="B74" s="10">
        <v>50</v>
      </c>
      <c r="C74" s="10" t="s">
        <v>43</v>
      </c>
      <c r="D74" s="10" t="s">
        <v>97</v>
      </c>
      <c r="E74" s="10">
        <v>180</v>
      </c>
      <c r="F74" s="10">
        <v>8</v>
      </c>
      <c r="G74" s="31">
        <f t="shared" si="51"/>
        <v>-28.7</v>
      </c>
      <c r="H74" s="31">
        <f t="shared" si="52"/>
        <v>6.23</v>
      </c>
      <c r="I74" s="31">
        <f t="shared" si="53"/>
        <v>0.48</v>
      </c>
      <c r="J74" s="31">
        <f t="shared" si="54"/>
        <v>1.0799999999999998</v>
      </c>
      <c r="K74" s="31">
        <f t="shared" si="55"/>
        <v>0</v>
      </c>
      <c r="L74" s="31">
        <f t="shared" si="56"/>
        <v>1.5599999999999998</v>
      </c>
      <c r="M74" s="31">
        <f t="shared" si="57"/>
        <v>0.99945286442942283</v>
      </c>
      <c r="N74" s="31">
        <f t="shared" si="58"/>
        <v>0.99672003729777814</v>
      </c>
      <c r="O74" s="31">
        <f t="shared" si="59"/>
        <v>0.9870545452080226</v>
      </c>
      <c r="P74" s="44">
        <f t="shared" si="60"/>
        <v>1.2945454791977395E-2</v>
      </c>
      <c r="Q74" s="31">
        <f t="shared" si="61"/>
        <v>-30</v>
      </c>
      <c r="R74" s="31">
        <f t="shared" si="62"/>
        <v>6.42</v>
      </c>
      <c r="S74" s="31">
        <f t="shared" si="63"/>
        <v>0.04</v>
      </c>
      <c r="T74" s="31">
        <f t="shared" si="64"/>
        <v>1.3199999999999998</v>
      </c>
      <c r="U74" s="31">
        <f t="shared" si="65"/>
        <v>0</v>
      </c>
      <c r="V74" s="31">
        <f t="shared" si="66"/>
        <v>1.3599999999999999</v>
      </c>
      <c r="W74" s="31">
        <f t="shared" si="67"/>
        <v>0.99971540832446648</v>
      </c>
      <c r="X74" s="31">
        <f t="shared" si="68"/>
        <v>0.99819698693605441</v>
      </c>
      <c r="Y74" s="31">
        <f t="shared" si="69"/>
        <v>0.99409525589543191</v>
      </c>
      <c r="Z74" s="44">
        <f t="shared" si="49"/>
        <v>5.9047441045680937E-3</v>
      </c>
      <c r="AA74" s="32">
        <f t="shared" si="50"/>
        <v>1.8850198896545489E-2</v>
      </c>
      <c r="AB74" s="37">
        <v>0.02</v>
      </c>
      <c r="AC74" s="39">
        <f t="shared" si="70"/>
        <v>1.1498011034545112E-3</v>
      </c>
    </row>
    <row r="75" spans="1:29">
      <c r="A75" s="33" t="s">
        <v>126</v>
      </c>
      <c r="B75" s="10">
        <v>50</v>
      </c>
      <c r="C75" s="10" t="s">
        <v>43</v>
      </c>
      <c r="D75" s="10" t="s">
        <v>33</v>
      </c>
      <c r="E75" s="10">
        <v>120</v>
      </c>
      <c r="F75" s="10">
        <v>4</v>
      </c>
      <c r="G75" s="31">
        <f t="shared" si="51"/>
        <v>-28.7</v>
      </c>
      <c r="H75" s="31">
        <f t="shared" si="52"/>
        <v>6.23</v>
      </c>
      <c r="I75" s="31">
        <f t="shared" si="53"/>
        <v>-0.48</v>
      </c>
      <c r="J75" s="31">
        <f t="shared" si="54"/>
        <v>0</v>
      </c>
      <c r="K75" s="31">
        <f t="shared" si="55"/>
        <v>0.71</v>
      </c>
      <c r="L75" s="31">
        <f t="shared" si="56"/>
        <v>0.22999999999999998</v>
      </c>
      <c r="M75" s="31">
        <f t="shared" si="57"/>
        <v>0.99945286442942283</v>
      </c>
      <c r="N75" s="31">
        <f t="shared" si="58"/>
        <v>0.99672003729777814</v>
      </c>
      <c r="O75" s="31">
        <f t="shared" si="59"/>
        <v>0.99655979835216035</v>
      </c>
      <c r="P75" s="44">
        <f t="shared" si="60"/>
        <v>3.4402016478396469E-3</v>
      </c>
      <c r="Q75" s="31">
        <f t="shared" si="61"/>
        <v>-30</v>
      </c>
      <c r="R75" s="31">
        <f t="shared" si="62"/>
        <v>6.42</v>
      </c>
      <c r="S75" s="31">
        <f t="shared" si="63"/>
        <v>-0.04</v>
      </c>
      <c r="T75" s="31">
        <f t="shared" si="64"/>
        <v>0</v>
      </c>
      <c r="U75" s="31">
        <f t="shared" si="65"/>
        <v>0.63</v>
      </c>
      <c r="V75" s="31">
        <f t="shared" si="66"/>
        <v>0.59</v>
      </c>
      <c r="W75" s="31">
        <f t="shared" si="67"/>
        <v>0.99971540832446648</v>
      </c>
      <c r="X75" s="31">
        <f t="shared" si="68"/>
        <v>0.99819698693605441</v>
      </c>
      <c r="Y75" s="31">
        <f t="shared" si="69"/>
        <v>0.99726167875148686</v>
      </c>
      <c r="Z75" s="44">
        <f t="shared" si="49"/>
        <v>2.7383212485131425E-3</v>
      </c>
      <c r="AA75" s="32">
        <f t="shared" si="50"/>
        <v>6.1785228963527894E-3</v>
      </c>
      <c r="AB75" s="37">
        <v>0.01</v>
      </c>
      <c r="AC75" s="39">
        <f t="shared" si="70"/>
        <v>3.8214771036472108E-3</v>
      </c>
    </row>
    <row r="76" spans="1:29">
      <c r="A76" s="33" t="s">
        <v>127</v>
      </c>
      <c r="B76" s="10">
        <v>50</v>
      </c>
      <c r="C76" s="10" t="s">
        <v>43</v>
      </c>
      <c r="D76" s="10" t="s">
        <v>33</v>
      </c>
      <c r="E76" s="10">
        <v>180</v>
      </c>
      <c r="F76" s="10">
        <v>8</v>
      </c>
      <c r="G76" s="31">
        <f t="shared" si="51"/>
        <v>-28.7</v>
      </c>
      <c r="H76" s="31">
        <f t="shared" si="52"/>
        <v>6.23</v>
      </c>
      <c r="I76" s="31">
        <f t="shared" si="53"/>
        <v>0.48</v>
      </c>
      <c r="J76" s="31">
        <f t="shared" si="54"/>
        <v>1.0799999999999998</v>
      </c>
      <c r="K76" s="31">
        <f t="shared" si="55"/>
        <v>0.71</v>
      </c>
      <c r="L76" s="31">
        <f t="shared" si="56"/>
        <v>2.2699999999999996</v>
      </c>
      <c r="M76" s="31">
        <f t="shared" si="57"/>
        <v>0.99945286442942283</v>
      </c>
      <c r="N76" s="31">
        <f t="shared" si="58"/>
        <v>0.99672003729777814</v>
      </c>
      <c r="O76" s="31">
        <f t="shared" si="59"/>
        <v>0.97384525842566905</v>
      </c>
      <c r="P76" s="44">
        <f t="shared" si="60"/>
        <v>2.6154741574330953E-2</v>
      </c>
      <c r="Q76" s="31">
        <f t="shared" si="61"/>
        <v>-30</v>
      </c>
      <c r="R76" s="31">
        <f t="shared" si="62"/>
        <v>6.42</v>
      </c>
      <c r="S76" s="31">
        <f t="shared" si="63"/>
        <v>0.04</v>
      </c>
      <c r="T76" s="31">
        <f t="shared" si="64"/>
        <v>1.3199999999999998</v>
      </c>
      <c r="U76" s="31">
        <f t="shared" si="65"/>
        <v>0.63</v>
      </c>
      <c r="V76" s="31">
        <f t="shared" si="66"/>
        <v>1.9899999999999998</v>
      </c>
      <c r="W76" s="31">
        <f t="shared" si="67"/>
        <v>0.99971540832446648</v>
      </c>
      <c r="X76" s="31">
        <f t="shared" si="68"/>
        <v>0.99819698693605441</v>
      </c>
      <c r="Y76" s="31">
        <f t="shared" si="69"/>
        <v>0.98894192322284658</v>
      </c>
      <c r="Z76" s="44">
        <f t="shared" si="49"/>
        <v>1.1058076777153425E-2</v>
      </c>
      <c r="AA76" s="32">
        <f t="shared" si="50"/>
        <v>3.7212818351484378E-2</v>
      </c>
      <c r="AB76" s="37">
        <v>0.04</v>
      </c>
      <c r="AC76" s="39">
        <f t="shared" si="70"/>
        <v>2.7871816485156228E-3</v>
      </c>
    </row>
    <row r="77" spans="1:29">
      <c r="A77" s="33" t="s">
        <v>128</v>
      </c>
      <c r="B77" s="10">
        <v>50</v>
      </c>
      <c r="C77" s="10" t="s">
        <v>99</v>
      </c>
      <c r="D77" s="10" t="s">
        <v>97</v>
      </c>
      <c r="E77" s="10">
        <v>120</v>
      </c>
      <c r="F77" s="10">
        <v>4</v>
      </c>
      <c r="G77" s="31">
        <f>_xlfn.IFS(AND($J$47="Low",C77="F"),-29.8, AND($J$47="High",C77="F"),-28.7, AND($J$47="Low",C77="M"),-22.1,AND($J$47="High",C77="M"),-21)</f>
        <v>-21</v>
      </c>
      <c r="H77" s="31">
        <f>_xlfn.IFS(AND($J$47="Low",C77="F"),6.36, AND($J$47="High",C77="F"),6.23, AND($J$47="Low",C77="M"),4.71,AND($J$47="High",C77="M"),4.62)</f>
        <v>4.62</v>
      </c>
      <c r="I77" s="31">
        <f t="shared" si="53"/>
        <v>-0.48</v>
      </c>
      <c r="J77" s="31">
        <f t="shared" si="54"/>
        <v>0</v>
      </c>
      <c r="K77" s="31">
        <f t="shared" si="55"/>
        <v>0</v>
      </c>
      <c r="L77" s="31">
        <f t="shared" si="56"/>
        <v>-0.48</v>
      </c>
      <c r="M77" s="31">
        <f t="shared" si="57"/>
        <v>0.99495317945715678</v>
      </c>
      <c r="N77" s="31">
        <f t="shared" si="58"/>
        <v>0.98106831475469969</v>
      </c>
      <c r="O77" s="31">
        <f t="shared" si="59"/>
        <v>0.99134157680404256</v>
      </c>
      <c r="P77" s="44">
        <f t="shared" si="60"/>
        <v>8.6584231959574431E-3</v>
      </c>
      <c r="Q77" s="31">
        <f>_xlfn.IFS(AND($T$47="Low",C77="F"),-31, AND($T$47="High",C77="F"),-30, AND($T$47="Low",C77="M"),-26.7,AND($T$47="High",C77="M"),-25.7)</f>
        <v>-25.7</v>
      </c>
      <c r="R77" s="31">
        <f>_xlfn.IFS(AND($T$47="Low",C77="F"),6.62, AND($T$47="High",C77="F"),6.42, AND($T$47="Low",C77="M"),5.64,AND($T$47="High",C77="M"),5.47)</f>
        <v>5.47</v>
      </c>
      <c r="S77" s="31">
        <f t="shared" si="63"/>
        <v>-0.04</v>
      </c>
      <c r="T77" s="31">
        <f t="shared" si="64"/>
        <v>0</v>
      </c>
      <c r="U77" s="31">
        <f t="shared" si="65"/>
        <v>0</v>
      </c>
      <c r="V77" s="31">
        <f t="shared" si="66"/>
        <v>-0.04</v>
      </c>
      <c r="W77" s="31">
        <f t="shared" si="67"/>
        <v>0.99917147597837397</v>
      </c>
      <c r="X77" s="31">
        <f t="shared" si="68"/>
        <v>0.99600945706347577</v>
      </c>
      <c r="Y77" s="31">
        <f t="shared" si="69"/>
        <v>0.99695925759426429</v>
      </c>
      <c r="Z77" s="44">
        <f t="shared" si="49"/>
        <v>3.040742405735708E-3</v>
      </c>
      <c r="AA77" s="32">
        <f t="shared" si="50"/>
        <v>1.1699165601693151E-2</v>
      </c>
      <c r="AB77" s="37">
        <v>0.01</v>
      </c>
      <c r="AC77" s="39">
        <f t="shared" si="70"/>
        <v>-1.6991656016931509E-3</v>
      </c>
    </row>
    <row r="78" spans="1:29">
      <c r="A78" s="33" t="s">
        <v>129</v>
      </c>
      <c r="B78" s="10">
        <v>50</v>
      </c>
      <c r="C78" s="10" t="s">
        <v>99</v>
      </c>
      <c r="D78" s="10" t="s">
        <v>97</v>
      </c>
      <c r="E78" s="10">
        <v>180</v>
      </c>
      <c r="F78" s="10">
        <v>8</v>
      </c>
      <c r="G78" s="31">
        <f t="shared" ref="G78:G85" si="71">_xlfn.IFS(AND($J$47="Low",C78="F"),-29.8, AND($J$47="High",C78="F"),-28.7, AND($J$47="Low",C78="M"),-22.1,AND($J$47="High",C78="M"),-21)</f>
        <v>-21</v>
      </c>
      <c r="H78" s="31">
        <f t="shared" ref="H78:H85" si="72">_xlfn.IFS(AND($J$47="Low",C78="F"),6.36, AND($J$47="High",C78="F"),6.23, AND($J$47="Low",C78="M"),4.71,AND($J$47="High",C78="M"),4.62)</f>
        <v>4.62</v>
      </c>
      <c r="I78" s="31">
        <f t="shared" ref="I78:I88" si="73">0.24*(F78-6)</f>
        <v>0.48</v>
      </c>
      <c r="J78" s="31">
        <f t="shared" ref="J78:J88" si="74">0.018*(E78-120)</f>
        <v>1.0799999999999998</v>
      </c>
      <c r="K78" s="31">
        <f t="shared" ref="K78:K88" si="75">IF(D78="Y", 0.71, 0)</f>
        <v>0</v>
      </c>
      <c r="L78" s="31">
        <f t="shared" ref="L78:L88" si="76">I78+J78+K78</f>
        <v>1.5599999999999998</v>
      </c>
      <c r="M78" s="31">
        <f t="shared" ref="M78:M88" si="77">EXP(-1*(EXP(G78))*((B78-20)^H78))</f>
        <v>0.99495317945715678</v>
      </c>
      <c r="N78" s="31">
        <f t="shared" ref="N78:N88" si="78">EXP(-1*(EXP(G78))*((B78-10)^H78))</f>
        <v>0.98106831475469969</v>
      </c>
      <c r="O78" s="31">
        <f t="shared" ref="O78:O88" si="79">((N78^EXP(L78))/(M78^EXP(L78)))</f>
        <v>0.93530883456092362</v>
      </c>
      <c r="P78" s="44">
        <f t="shared" si="60"/>
        <v>6.4691165439076381E-2</v>
      </c>
      <c r="Q78" s="31">
        <f t="shared" ref="Q78:Q85" si="80">_xlfn.IFS(AND($T$47="Low",C78="F"),-31, AND($T$47="High",C78="F"),-30, AND($T$47="Low",C78="M"),-26.7,AND($T$47="High",C78="M"),-25.7)</f>
        <v>-25.7</v>
      </c>
      <c r="R78" s="31">
        <f t="shared" ref="R78:R85" si="81">_xlfn.IFS(AND($T$47="Low",C78="F"),6.62, AND($T$47="High",C78="F"),6.42, AND($T$47="Low",C78="M"),5.64,AND($T$47="High",C78="M"),5.47)</f>
        <v>5.47</v>
      </c>
      <c r="S78" s="31">
        <f t="shared" ref="S78:S88" si="82">0.02*(F78-6)</f>
        <v>0.04</v>
      </c>
      <c r="T78" s="31">
        <f t="shared" ref="T78:T88" si="83">0.022*(E78-120)</f>
        <v>1.3199999999999998</v>
      </c>
      <c r="U78" s="31">
        <f t="shared" ref="U78:U88" si="84">IF(D78="Y", 0.63, 0)</f>
        <v>0</v>
      </c>
      <c r="V78" s="31">
        <f t="shared" ref="V78:V88" si="85">S78+T78+U78</f>
        <v>1.3599999999999999</v>
      </c>
      <c r="W78" s="31">
        <f t="shared" ref="W78:W88" si="86">EXP(-1*(EXP(Q78))*((B78-20)^R78))</f>
        <v>0.99917147597837397</v>
      </c>
      <c r="X78" s="31">
        <f t="shared" ref="X78:X88" si="87">EXP(-1*(EXP(Q78))*((B78-10)^R78))</f>
        <v>0.99600945706347577</v>
      </c>
      <c r="Y78" s="31">
        <f t="shared" ref="Y78:Y88" si="88">((X78^EXP(V78))/(W78^EXP(V78)))</f>
        <v>0.98772633939928423</v>
      </c>
      <c r="Z78" s="44">
        <f t="shared" si="49"/>
        <v>1.2273660600715774E-2</v>
      </c>
      <c r="AA78" s="32">
        <f t="shared" si="50"/>
        <v>7.6964826039792156E-2</v>
      </c>
      <c r="AB78" s="37">
        <v>7.0000000000000007E-2</v>
      </c>
      <c r="AC78" s="39">
        <f t="shared" si="70"/>
        <v>-6.9648260397921491E-3</v>
      </c>
    </row>
    <row r="79" spans="1:29">
      <c r="A79" s="33" t="s">
        <v>130</v>
      </c>
      <c r="B79" s="10">
        <v>50</v>
      </c>
      <c r="C79" s="10" t="s">
        <v>99</v>
      </c>
      <c r="D79" s="10" t="s">
        <v>33</v>
      </c>
      <c r="E79" s="10">
        <v>120</v>
      </c>
      <c r="F79" s="10">
        <v>4</v>
      </c>
      <c r="G79" s="31">
        <f t="shared" si="71"/>
        <v>-21</v>
      </c>
      <c r="H79" s="31">
        <f t="shared" si="72"/>
        <v>4.62</v>
      </c>
      <c r="I79" s="31">
        <f t="shared" si="73"/>
        <v>-0.48</v>
      </c>
      <c r="J79" s="31">
        <f t="shared" si="74"/>
        <v>0</v>
      </c>
      <c r="K79" s="31">
        <f t="shared" si="75"/>
        <v>0.71</v>
      </c>
      <c r="L79" s="31">
        <f t="shared" si="76"/>
        <v>0.22999999999999998</v>
      </c>
      <c r="M79" s="31">
        <f t="shared" si="77"/>
        <v>0.99495317945715678</v>
      </c>
      <c r="N79" s="31">
        <f t="shared" si="78"/>
        <v>0.98106831475469969</v>
      </c>
      <c r="O79" s="31">
        <f t="shared" si="79"/>
        <v>0.9824676691571872</v>
      </c>
      <c r="P79" s="44">
        <f t="shared" si="60"/>
        <v>1.7532330842812804E-2</v>
      </c>
      <c r="Q79" s="31">
        <f t="shared" si="80"/>
        <v>-25.7</v>
      </c>
      <c r="R79" s="31">
        <f t="shared" si="81"/>
        <v>5.47</v>
      </c>
      <c r="S79" s="31">
        <f t="shared" si="82"/>
        <v>-0.04</v>
      </c>
      <c r="T79" s="31">
        <f t="shared" si="83"/>
        <v>0</v>
      </c>
      <c r="U79" s="31">
        <f t="shared" si="84"/>
        <v>0.63</v>
      </c>
      <c r="V79" s="31">
        <f t="shared" si="85"/>
        <v>0.59</v>
      </c>
      <c r="W79" s="31">
        <f t="shared" si="86"/>
        <v>0.99917147597837397</v>
      </c>
      <c r="X79" s="31">
        <f t="shared" si="87"/>
        <v>0.99600945706347577</v>
      </c>
      <c r="Y79" s="31">
        <f t="shared" si="88"/>
        <v>0.99429828876006054</v>
      </c>
      <c r="Z79" s="44">
        <f t="shared" si="49"/>
        <v>5.7017112399394554E-3</v>
      </c>
      <c r="AA79" s="32">
        <f t="shared" si="50"/>
        <v>2.323404208275226E-2</v>
      </c>
      <c r="AB79" s="37">
        <v>0.02</v>
      </c>
      <c r="AC79" s="39">
        <f t="shared" si="70"/>
        <v>-3.2340420827522594E-3</v>
      </c>
    </row>
    <row r="80" spans="1:29">
      <c r="A80" s="33" t="s">
        <v>131</v>
      </c>
      <c r="B80" s="10">
        <v>50</v>
      </c>
      <c r="C80" s="10" t="s">
        <v>99</v>
      </c>
      <c r="D80" s="10" t="s">
        <v>33</v>
      </c>
      <c r="E80" s="10">
        <v>180</v>
      </c>
      <c r="F80" s="10">
        <v>8</v>
      </c>
      <c r="G80" s="31">
        <f t="shared" si="71"/>
        <v>-21</v>
      </c>
      <c r="H80" s="31">
        <f t="shared" si="72"/>
        <v>4.62</v>
      </c>
      <c r="I80" s="31">
        <f t="shared" si="73"/>
        <v>0.48</v>
      </c>
      <c r="J80" s="31">
        <f t="shared" si="74"/>
        <v>1.0799999999999998</v>
      </c>
      <c r="K80" s="31">
        <f t="shared" si="75"/>
        <v>0.71</v>
      </c>
      <c r="L80" s="31">
        <f t="shared" si="76"/>
        <v>2.2699999999999996</v>
      </c>
      <c r="M80" s="31">
        <f t="shared" si="77"/>
        <v>0.99495317945715678</v>
      </c>
      <c r="N80" s="31">
        <f t="shared" si="78"/>
        <v>0.98106831475469969</v>
      </c>
      <c r="O80" s="31">
        <f t="shared" si="79"/>
        <v>0.87281619957867262</v>
      </c>
      <c r="P80" s="44">
        <f t="shared" si="60"/>
        <v>0.12718380042132738</v>
      </c>
      <c r="Q80" s="31">
        <f t="shared" si="80"/>
        <v>-25.7</v>
      </c>
      <c r="R80" s="31">
        <f t="shared" si="81"/>
        <v>5.47</v>
      </c>
      <c r="S80" s="31">
        <f t="shared" si="82"/>
        <v>0.04</v>
      </c>
      <c r="T80" s="31">
        <f t="shared" si="83"/>
        <v>1.3199999999999998</v>
      </c>
      <c r="U80" s="31">
        <f t="shared" si="84"/>
        <v>0.63</v>
      </c>
      <c r="V80" s="31">
        <f t="shared" si="85"/>
        <v>1.9899999999999998</v>
      </c>
      <c r="W80" s="31">
        <f t="shared" si="86"/>
        <v>0.99917147597837397</v>
      </c>
      <c r="X80" s="31">
        <f t="shared" si="87"/>
        <v>0.99600945706347577</v>
      </c>
      <c r="Y80" s="31">
        <f t="shared" si="88"/>
        <v>0.97707902275110148</v>
      </c>
      <c r="Z80" s="44">
        <f t="shared" si="49"/>
        <v>2.2920977248898522E-2</v>
      </c>
      <c r="AA80" s="32">
        <f t="shared" si="50"/>
        <v>0.1501047776702259</v>
      </c>
      <c r="AB80" s="37">
        <v>0.14000000000000001</v>
      </c>
      <c r="AC80" s="41">
        <f t="shared" si="70"/>
        <v>-1.0104777670225884E-2</v>
      </c>
    </row>
    <row r="81" spans="1:29">
      <c r="A81" s="33" t="s">
        <v>132</v>
      </c>
      <c r="B81" s="10">
        <v>40</v>
      </c>
      <c r="C81" s="10" t="s">
        <v>43</v>
      </c>
      <c r="D81" s="10" t="s">
        <v>97</v>
      </c>
      <c r="E81" s="10">
        <v>120</v>
      </c>
      <c r="F81" s="10">
        <v>4</v>
      </c>
      <c r="G81" s="31">
        <f t="shared" si="71"/>
        <v>-28.7</v>
      </c>
      <c r="H81" s="31">
        <f t="shared" si="72"/>
        <v>6.23</v>
      </c>
      <c r="I81" s="31">
        <f t="shared" si="73"/>
        <v>-0.48</v>
      </c>
      <c r="J81" s="31">
        <f t="shared" si="74"/>
        <v>0</v>
      </c>
      <c r="K81" s="31">
        <f t="shared" si="75"/>
        <v>0</v>
      </c>
      <c r="L81" s="31">
        <f t="shared" si="76"/>
        <v>-0.48</v>
      </c>
      <c r="M81" s="31">
        <f t="shared" si="77"/>
        <v>0.99995623209711704</v>
      </c>
      <c r="N81" s="31">
        <f t="shared" si="78"/>
        <v>0.99945286442942283</v>
      </c>
      <c r="O81" s="31">
        <f t="shared" si="79"/>
        <v>0.99968848091963392</v>
      </c>
      <c r="P81" s="44">
        <f t="shared" si="60"/>
        <v>3.11519080366085E-4</v>
      </c>
      <c r="Q81" s="31">
        <f t="shared" si="80"/>
        <v>-30</v>
      </c>
      <c r="R81" s="31">
        <f t="shared" si="81"/>
        <v>6.42</v>
      </c>
      <c r="S81" s="31">
        <f t="shared" si="82"/>
        <v>-0.04</v>
      </c>
      <c r="T81" s="31">
        <f t="shared" si="83"/>
        <v>0</v>
      </c>
      <c r="U81" s="31">
        <f t="shared" si="84"/>
        <v>0</v>
      </c>
      <c r="V81" s="31">
        <f t="shared" si="85"/>
        <v>-0.04</v>
      </c>
      <c r="W81" s="31">
        <f t="shared" si="86"/>
        <v>0.99997892471100591</v>
      </c>
      <c r="X81" s="31">
        <f t="shared" si="87"/>
        <v>0.99971540832446648</v>
      </c>
      <c r="Y81" s="31">
        <f t="shared" si="88"/>
        <v>0.99974680959453477</v>
      </c>
      <c r="Z81" s="44">
        <f t="shared" si="49"/>
        <v>2.5319040546523119E-4</v>
      </c>
      <c r="AA81" s="32">
        <f t="shared" si="50"/>
        <v>5.6470948583131619E-4</v>
      </c>
      <c r="AB81" s="37">
        <v>0</v>
      </c>
      <c r="AC81" s="39">
        <f t="shared" si="70"/>
        <v>-5.6470948583131619E-4</v>
      </c>
    </row>
    <row r="82" spans="1:29">
      <c r="A82" s="33" t="s">
        <v>133</v>
      </c>
      <c r="B82" s="10">
        <v>40</v>
      </c>
      <c r="C82" s="10" t="s">
        <v>43</v>
      </c>
      <c r="D82" s="10" t="s">
        <v>97</v>
      </c>
      <c r="E82" s="10">
        <v>180</v>
      </c>
      <c r="F82" s="10">
        <v>8</v>
      </c>
      <c r="G82" s="31">
        <f t="shared" si="71"/>
        <v>-28.7</v>
      </c>
      <c r="H82" s="31">
        <f t="shared" si="72"/>
        <v>6.23</v>
      </c>
      <c r="I82" s="31">
        <f t="shared" si="73"/>
        <v>0.48</v>
      </c>
      <c r="J82" s="31">
        <f t="shared" si="74"/>
        <v>1.0799999999999998</v>
      </c>
      <c r="K82" s="31">
        <f t="shared" si="75"/>
        <v>0</v>
      </c>
      <c r="L82" s="31">
        <f t="shared" si="76"/>
        <v>1.5599999999999998</v>
      </c>
      <c r="M82" s="31">
        <f t="shared" si="77"/>
        <v>0.99995623209711704</v>
      </c>
      <c r="N82" s="31">
        <f t="shared" si="78"/>
        <v>0.99945286442942283</v>
      </c>
      <c r="O82" s="31">
        <f t="shared" si="79"/>
        <v>0.99760672371640724</v>
      </c>
      <c r="P82" s="44">
        <f t="shared" si="60"/>
        <v>2.3932762835927601E-3</v>
      </c>
      <c r="Q82" s="31">
        <f t="shared" si="80"/>
        <v>-30</v>
      </c>
      <c r="R82" s="31">
        <f t="shared" si="81"/>
        <v>6.42</v>
      </c>
      <c r="S82" s="31">
        <f t="shared" si="82"/>
        <v>0.04</v>
      </c>
      <c r="T82" s="31">
        <f t="shared" si="83"/>
        <v>1.3199999999999998</v>
      </c>
      <c r="U82" s="31">
        <f t="shared" si="84"/>
        <v>0</v>
      </c>
      <c r="V82" s="31">
        <f t="shared" si="85"/>
        <v>1.3599999999999999</v>
      </c>
      <c r="W82" s="31">
        <f t="shared" si="86"/>
        <v>0.99997892471100591</v>
      </c>
      <c r="X82" s="31">
        <f t="shared" si="87"/>
        <v>0.99971540832446648</v>
      </c>
      <c r="Y82" s="31">
        <f t="shared" si="88"/>
        <v>0.99897365932238313</v>
      </c>
      <c r="Z82" s="44">
        <f t="shared" si="49"/>
        <v>1.026340677616866E-3</v>
      </c>
      <c r="AA82" s="32">
        <f t="shared" si="50"/>
        <v>3.4196169612096261E-3</v>
      </c>
      <c r="AB82" s="37">
        <v>0</v>
      </c>
      <c r="AC82" s="39">
        <f t="shared" si="70"/>
        <v>-3.4196169612096261E-3</v>
      </c>
    </row>
    <row r="83" spans="1:29">
      <c r="A83" s="33" t="s">
        <v>134</v>
      </c>
      <c r="B83" s="10">
        <v>40</v>
      </c>
      <c r="C83" s="10" t="s">
        <v>43</v>
      </c>
      <c r="D83" s="10" t="s">
        <v>33</v>
      </c>
      <c r="E83" s="10">
        <v>120</v>
      </c>
      <c r="F83" s="10">
        <v>4</v>
      </c>
      <c r="G83" s="31">
        <f t="shared" si="71"/>
        <v>-28.7</v>
      </c>
      <c r="H83" s="31">
        <f t="shared" si="72"/>
        <v>6.23</v>
      </c>
      <c r="I83" s="31">
        <f t="shared" si="73"/>
        <v>-0.48</v>
      </c>
      <c r="J83" s="31">
        <f t="shared" si="74"/>
        <v>0</v>
      </c>
      <c r="K83" s="31">
        <f t="shared" si="75"/>
        <v>0.71</v>
      </c>
      <c r="L83" s="31">
        <f t="shared" si="76"/>
        <v>0.22999999999999998</v>
      </c>
      <c r="M83" s="31">
        <f t="shared" si="77"/>
        <v>0.99995623209711704</v>
      </c>
      <c r="N83" s="31">
        <f t="shared" si="78"/>
        <v>0.99945286442942283</v>
      </c>
      <c r="O83" s="31">
        <f t="shared" si="79"/>
        <v>0.99936647496145192</v>
      </c>
      <c r="P83" s="44">
        <f t="shared" si="60"/>
        <v>6.3352503854807729E-4</v>
      </c>
      <c r="Q83" s="31">
        <f t="shared" si="80"/>
        <v>-30</v>
      </c>
      <c r="R83" s="31">
        <f t="shared" si="81"/>
        <v>6.42</v>
      </c>
      <c r="S83" s="31">
        <f t="shared" si="82"/>
        <v>-0.04</v>
      </c>
      <c r="T83" s="31">
        <f t="shared" si="83"/>
        <v>0</v>
      </c>
      <c r="U83" s="31">
        <f t="shared" si="84"/>
        <v>0.63</v>
      </c>
      <c r="V83" s="31">
        <f t="shared" si="85"/>
        <v>0.59</v>
      </c>
      <c r="W83" s="31">
        <f t="shared" si="86"/>
        <v>0.99997892471100591</v>
      </c>
      <c r="X83" s="31">
        <f t="shared" si="87"/>
        <v>0.99971540832446648</v>
      </c>
      <c r="Y83" s="31">
        <f t="shared" si="88"/>
        <v>0.99952465983344951</v>
      </c>
      <c r="Z83" s="44">
        <f t="shared" si="49"/>
        <v>4.7534016655048639E-4</v>
      </c>
      <c r="AA83" s="32">
        <f t="shared" si="50"/>
        <v>1.1088652050985637E-3</v>
      </c>
      <c r="AB83" s="37">
        <v>0</v>
      </c>
      <c r="AC83" s="39">
        <f t="shared" si="70"/>
        <v>-1.1088652050985637E-3</v>
      </c>
    </row>
    <row r="84" spans="1:29">
      <c r="A84" s="33" t="s">
        <v>135</v>
      </c>
      <c r="B84" s="10">
        <v>40</v>
      </c>
      <c r="C84" s="10" t="s">
        <v>43</v>
      </c>
      <c r="D84" s="10" t="s">
        <v>33</v>
      </c>
      <c r="E84" s="10">
        <v>180</v>
      </c>
      <c r="F84" s="10">
        <v>8</v>
      </c>
      <c r="G84" s="31">
        <f t="shared" si="71"/>
        <v>-28.7</v>
      </c>
      <c r="H84" s="31">
        <f t="shared" si="72"/>
        <v>6.23</v>
      </c>
      <c r="I84" s="31">
        <f t="shared" si="73"/>
        <v>0.48</v>
      </c>
      <c r="J84" s="31">
        <f t="shared" si="74"/>
        <v>1.0799999999999998</v>
      </c>
      <c r="K84" s="31">
        <f t="shared" si="75"/>
        <v>0.71</v>
      </c>
      <c r="L84" s="31">
        <f t="shared" si="76"/>
        <v>2.2699999999999996</v>
      </c>
      <c r="M84" s="31">
        <f t="shared" si="77"/>
        <v>0.99995623209711704</v>
      </c>
      <c r="N84" s="31">
        <f t="shared" si="78"/>
        <v>0.99945286442942283</v>
      </c>
      <c r="O84" s="31">
        <f t="shared" si="79"/>
        <v>0.99513811991777967</v>
      </c>
      <c r="P84" s="44">
        <f t="shared" si="60"/>
        <v>4.8618800822203267E-3</v>
      </c>
      <c r="Q84" s="31">
        <f t="shared" si="80"/>
        <v>-30</v>
      </c>
      <c r="R84" s="31">
        <f t="shared" si="81"/>
        <v>6.42</v>
      </c>
      <c r="S84" s="31">
        <f t="shared" si="82"/>
        <v>0.04</v>
      </c>
      <c r="T84" s="31">
        <f t="shared" si="83"/>
        <v>1.3199999999999998</v>
      </c>
      <c r="U84" s="31">
        <f t="shared" si="84"/>
        <v>0.63</v>
      </c>
      <c r="V84" s="31">
        <f t="shared" si="85"/>
        <v>1.9899999999999998</v>
      </c>
      <c r="W84" s="31">
        <f t="shared" si="86"/>
        <v>0.99997892471100591</v>
      </c>
      <c r="X84" s="31">
        <f t="shared" si="87"/>
        <v>0.99971540832446648</v>
      </c>
      <c r="Y84" s="31">
        <f t="shared" si="88"/>
        <v>0.99807379980368816</v>
      </c>
      <c r="Z84" s="44">
        <f t="shared" si="49"/>
        <v>1.9262001963118447E-3</v>
      </c>
      <c r="AA84" s="32">
        <f t="shared" si="50"/>
        <v>6.7880802785321714E-3</v>
      </c>
      <c r="AB84" s="37">
        <v>0.01</v>
      </c>
      <c r="AC84" s="39">
        <f t="shared" si="70"/>
        <v>3.2119197214678288E-3</v>
      </c>
    </row>
    <row r="85" spans="1:29">
      <c r="A85" s="33" t="s">
        <v>136</v>
      </c>
      <c r="B85" s="10">
        <v>40</v>
      </c>
      <c r="C85" s="10" t="s">
        <v>99</v>
      </c>
      <c r="D85" s="10" t="s">
        <v>97</v>
      </c>
      <c r="E85" s="10">
        <v>120</v>
      </c>
      <c r="F85" s="10">
        <v>4</v>
      </c>
      <c r="G85" s="31">
        <f t="shared" si="71"/>
        <v>-21</v>
      </c>
      <c r="H85" s="31">
        <f t="shared" si="72"/>
        <v>4.62</v>
      </c>
      <c r="I85" s="31">
        <f t="shared" si="73"/>
        <v>-0.48</v>
      </c>
      <c r="J85" s="31">
        <f t="shared" si="74"/>
        <v>0</v>
      </c>
      <c r="K85" s="31">
        <f t="shared" si="75"/>
        <v>0</v>
      </c>
      <c r="L85" s="31">
        <f t="shared" si="76"/>
        <v>-0.48</v>
      </c>
      <c r="M85" s="31">
        <f t="shared" si="77"/>
        <v>0.99922302742815705</v>
      </c>
      <c r="N85" s="31">
        <f t="shared" si="78"/>
        <v>0.99495317945715678</v>
      </c>
      <c r="O85" s="31">
        <f t="shared" si="79"/>
        <v>0.99735367662177554</v>
      </c>
      <c r="P85" s="44">
        <f t="shared" si="60"/>
        <v>2.6463233782244577E-3</v>
      </c>
      <c r="Q85" s="31">
        <f t="shared" si="80"/>
        <v>-25.7</v>
      </c>
      <c r="R85" s="31">
        <f t="shared" si="81"/>
        <v>5.47</v>
      </c>
      <c r="S85" s="31">
        <f t="shared" si="82"/>
        <v>-0.04</v>
      </c>
      <c r="T85" s="31">
        <f t="shared" si="83"/>
        <v>0</v>
      </c>
      <c r="U85" s="31">
        <f t="shared" si="84"/>
        <v>0</v>
      </c>
      <c r="V85" s="31">
        <f t="shared" si="85"/>
        <v>-0.04</v>
      </c>
      <c r="W85" s="31">
        <f t="shared" si="86"/>
        <v>0.99990979174078265</v>
      </c>
      <c r="X85" s="31">
        <f t="shared" si="87"/>
        <v>0.99917147597837397</v>
      </c>
      <c r="Y85" s="31">
        <f t="shared" si="88"/>
        <v>0.99929055974380065</v>
      </c>
      <c r="Z85" s="44">
        <f t="shared" si="49"/>
        <v>7.0944025619934514E-4</v>
      </c>
      <c r="AA85" s="32">
        <f t="shared" si="50"/>
        <v>3.3557636344238029E-3</v>
      </c>
      <c r="AB85" s="37">
        <v>0</v>
      </c>
      <c r="AC85" s="39">
        <f t="shared" si="70"/>
        <v>-3.3557636344238029E-3</v>
      </c>
    </row>
    <row r="86" spans="1:29">
      <c r="A86" s="33" t="s">
        <v>137</v>
      </c>
      <c r="B86" s="10">
        <v>40</v>
      </c>
      <c r="C86" s="10" t="s">
        <v>99</v>
      </c>
      <c r="D86" s="10" t="s">
        <v>97</v>
      </c>
      <c r="E86" s="10">
        <v>180</v>
      </c>
      <c r="F86" s="10">
        <v>8</v>
      </c>
      <c r="G86" s="31">
        <f>_xlfn.IFS(AND($J$47="Low",C86="F"),-29.8, AND($J$47="High",C86="F"),-28.7, AND($J$47="Low",C86="M"),-22.1,AND($J$47="High",C86="M"),-21)</f>
        <v>-21</v>
      </c>
      <c r="H86" s="31">
        <f>_xlfn.IFS(AND($J$47="Low",C86="F"),6.36, AND($J$47="High",C86="F"),6.23, AND($J$47="Low",C86="M"),4.71,AND($J$47="High",C86="M"),4.62)</f>
        <v>4.62</v>
      </c>
      <c r="I86" s="31">
        <f t="shared" si="73"/>
        <v>0.48</v>
      </c>
      <c r="J86" s="31">
        <f t="shared" si="74"/>
        <v>1.0799999999999998</v>
      </c>
      <c r="K86" s="31">
        <f t="shared" si="75"/>
        <v>0</v>
      </c>
      <c r="L86" s="31">
        <f t="shared" si="76"/>
        <v>1.5599999999999998</v>
      </c>
      <c r="M86" s="31">
        <f t="shared" si="77"/>
        <v>0.99922302742815705</v>
      </c>
      <c r="N86" s="31">
        <f t="shared" si="78"/>
        <v>0.99495317945715678</v>
      </c>
      <c r="O86" s="31">
        <f t="shared" si="79"/>
        <v>0.97982742938099454</v>
      </c>
      <c r="P86" s="44">
        <f t="shared" si="60"/>
        <v>2.0172570619005459E-2</v>
      </c>
      <c r="Q86" s="31">
        <f>_xlfn.IFS(AND($T$47="Low",C86="F"),-31, AND($T$47="High",C86="F"),-30, AND($T$47="Low",C86="M"),-26.7,AND($T$47="High",C86="M"),-25.7)</f>
        <v>-25.7</v>
      </c>
      <c r="R86" s="31">
        <f>_xlfn.IFS(AND($T$47="Low",C86="F"),6.62, AND($T$47="High",C86="F"),6.42, AND($T$47="Low",C86="M"),5.64,AND($T$47="High",C86="M"),5.47)</f>
        <v>5.47</v>
      </c>
      <c r="S86" s="31">
        <f t="shared" si="82"/>
        <v>0.04</v>
      </c>
      <c r="T86" s="31">
        <f t="shared" si="83"/>
        <v>1.3199999999999998</v>
      </c>
      <c r="U86" s="31">
        <f t="shared" si="84"/>
        <v>0</v>
      </c>
      <c r="V86" s="31">
        <f t="shared" si="85"/>
        <v>1.3599999999999999</v>
      </c>
      <c r="W86" s="31">
        <f t="shared" si="86"/>
        <v>0.99990979174078265</v>
      </c>
      <c r="X86" s="31">
        <f t="shared" si="87"/>
        <v>0.99917147597837397</v>
      </c>
      <c r="Y86" s="31">
        <f t="shared" si="88"/>
        <v>0.99712619421977089</v>
      </c>
      <c r="Z86" s="44">
        <f t="shared" si="49"/>
        <v>2.8738057802291106E-3</v>
      </c>
      <c r="AA86" s="32">
        <f t="shared" si="50"/>
        <v>2.3046376399234569E-2</v>
      </c>
      <c r="AB86" s="37">
        <v>0.02</v>
      </c>
      <c r="AC86" s="39">
        <f t="shared" si="70"/>
        <v>-3.046376399234569E-3</v>
      </c>
    </row>
    <row r="87" spans="1:29">
      <c r="A87" s="33" t="s">
        <v>138</v>
      </c>
      <c r="B87" s="10">
        <v>40</v>
      </c>
      <c r="C87" s="10" t="s">
        <v>99</v>
      </c>
      <c r="D87" s="10" t="s">
        <v>33</v>
      </c>
      <c r="E87" s="10">
        <v>120</v>
      </c>
      <c r="F87" s="10">
        <v>4</v>
      </c>
      <c r="G87" s="31">
        <f t="shared" ref="G87:G88" si="89">_xlfn.IFS(AND($J$47="Low",C87="F"),-29.8, AND($J$47="High",C87="F"),-28.7, AND($J$47="Low",C87="M"),-22.1,AND($J$47="High",C87="M"),-21)</f>
        <v>-21</v>
      </c>
      <c r="H87" s="31">
        <f t="shared" ref="H87:H88" si="90">_xlfn.IFS(AND($J$47="Low",C87="F"),6.36, AND($J$47="High",C87="F"),6.23, AND($J$47="Low",C87="M"),4.71,AND($J$47="High",C87="M"),4.62)</f>
        <v>4.62</v>
      </c>
      <c r="I87" s="31">
        <f t="shared" si="73"/>
        <v>-0.48</v>
      </c>
      <c r="J87" s="31">
        <f t="shared" si="74"/>
        <v>0</v>
      </c>
      <c r="K87" s="31">
        <f t="shared" si="75"/>
        <v>0.71</v>
      </c>
      <c r="L87" s="31">
        <f t="shared" si="76"/>
        <v>0.22999999999999998</v>
      </c>
      <c r="M87" s="31">
        <f t="shared" si="77"/>
        <v>0.99922302742815705</v>
      </c>
      <c r="N87" s="31">
        <f t="shared" si="78"/>
        <v>0.99495317945715678</v>
      </c>
      <c r="O87" s="31">
        <f t="shared" si="79"/>
        <v>0.9946247652958573</v>
      </c>
      <c r="P87" s="44">
        <f t="shared" si="60"/>
        <v>5.3752347041426951E-3</v>
      </c>
      <c r="Q87" s="31">
        <f t="shared" ref="Q87:Q88" si="91">_xlfn.IFS(AND($T$47="Low",C87="F"),-31, AND($T$47="High",C87="F"),-30, AND($T$47="Low",C87="M"),-26.7,AND($T$47="High",C87="M"),-25.7)</f>
        <v>-25.7</v>
      </c>
      <c r="R87" s="31">
        <f t="shared" ref="R87:R88" si="92">_xlfn.IFS(AND($T$47="Low",C87="F"),6.62, AND($T$47="High",C87="F"),6.42, AND($T$47="Low",C87="M"),5.64,AND($T$47="High",C87="M"),5.47)</f>
        <v>5.47</v>
      </c>
      <c r="S87" s="31">
        <f t="shared" si="82"/>
        <v>-0.04</v>
      </c>
      <c r="T87" s="31">
        <f t="shared" si="83"/>
        <v>0</v>
      </c>
      <c r="U87" s="31">
        <f t="shared" si="84"/>
        <v>0.63</v>
      </c>
      <c r="V87" s="31">
        <f t="shared" si="85"/>
        <v>0.59</v>
      </c>
      <c r="W87" s="31">
        <f t="shared" si="86"/>
        <v>0.99990979174078265</v>
      </c>
      <c r="X87" s="31">
        <f t="shared" si="87"/>
        <v>0.99917147597837397</v>
      </c>
      <c r="Y87" s="31">
        <f t="shared" si="88"/>
        <v>0.99866836215773613</v>
      </c>
      <c r="Z87" s="44">
        <f t="shared" si="49"/>
        <v>1.3316378422638664E-3</v>
      </c>
      <c r="AA87" s="32">
        <f t="shared" si="50"/>
        <v>6.7068725464065615E-3</v>
      </c>
      <c r="AB87" s="37">
        <v>0.01</v>
      </c>
      <c r="AC87" s="39">
        <f t="shared" si="70"/>
        <v>3.2931274535934387E-3</v>
      </c>
    </row>
    <row r="88" spans="1:29">
      <c r="A88" s="33" t="s">
        <v>139</v>
      </c>
      <c r="B88" s="10">
        <v>40</v>
      </c>
      <c r="C88" s="10" t="s">
        <v>99</v>
      </c>
      <c r="D88" s="10" t="s">
        <v>33</v>
      </c>
      <c r="E88" s="10">
        <v>180</v>
      </c>
      <c r="F88" s="10">
        <v>8</v>
      </c>
      <c r="G88" s="31">
        <f t="shared" si="89"/>
        <v>-21</v>
      </c>
      <c r="H88" s="31">
        <f t="shared" si="90"/>
        <v>4.62</v>
      </c>
      <c r="I88" s="31">
        <f t="shared" si="73"/>
        <v>0.48</v>
      </c>
      <c r="J88" s="31">
        <f t="shared" si="74"/>
        <v>1.0799999999999998</v>
      </c>
      <c r="K88" s="31">
        <f t="shared" si="75"/>
        <v>0.71</v>
      </c>
      <c r="L88" s="31">
        <f t="shared" si="76"/>
        <v>2.2699999999999996</v>
      </c>
      <c r="M88" s="31">
        <f t="shared" si="77"/>
        <v>0.99922302742815705</v>
      </c>
      <c r="N88" s="31">
        <f t="shared" si="78"/>
        <v>0.99495317945715678</v>
      </c>
      <c r="O88" s="31">
        <f t="shared" si="79"/>
        <v>0.95939698532882622</v>
      </c>
      <c r="P88" s="44">
        <f t="shared" si="60"/>
        <v>4.0603014671173776E-2</v>
      </c>
      <c r="Q88" s="31">
        <f t="shared" si="91"/>
        <v>-25.7</v>
      </c>
      <c r="R88" s="31">
        <f t="shared" si="92"/>
        <v>5.47</v>
      </c>
      <c r="S88" s="31">
        <f t="shared" si="82"/>
        <v>0.04</v>
      </c>
      <c r="T88" s="31">
        <f t="shared" si="83"/>
        <v>1.3199999999999998</v>
      </c>
      <c r="U88" s="31">
        <f t="shared" si="84"/>
        <v>0.63</v>
      </c>
      <c r="V88" s="31">
        <f t="shared" si="85"/>
        <v>1.9899999999999998</v>
      </c>
      <c r="W88" s="31">
        <f t="shared" si="86"/>
        <v>0.99990979174078265</v>
      </c>
      <c r="X88" s="31">
        <f t="shared" si="87"/>
        <v>0.99917147597837397</v>
      </c>
      <c r="Y88" s="31">
        <f t="shared" si="88"/>
        <v>0.99461091709982441</v>
      </c>
      <c r="Z88" s="44">
        <f t="shared" si="49"/>
        <v>5.3890829001755902E-3</v>
      </c>
      <c r="AA88" s="32">
        <f t="shared" si="50"/>
        <v>4.5992097571349366E-2</v>
      </c>
      <c r="AB88" s="37">
        <v>0.04</v>
      </c>
      <c r="AC88" s="39">
        <f>AB88-AA88</f>
        <v>-5.9920975713493654E-3</v>
      </c>
    </row>
  </sheetData>
  <mergeCells count="16">
    <mergeCell ref="J2:P2"/>
    <mergeCell ref="Q1:Z1"/>
    <mergeCell ref="AA1:AB2"/>
    <mergeCell ref="A46:F47"/>
    <mergeCell ref="G46:P46"/>
    <mergeCell ref="Q46:Z46"/>
    <mergeCell ref="G47:I47"/>
    <mergeCell ref="J47:P47"/>
    <mergeCell ref="Q47:S47"/>
    <mergeCell ref="T47:Z47"/>
    <mergeCell ref="AA46:AB47"/>
    <mergeCell ref="A1:F2"/>
    <mergeCell ref="G2:I2"/>
    <mergeCell ref="T2:Z2"/>
    <mergeCell ref="Q2:S2"/>
    <mergeCell ref="G1:P1"/>
  </mergeCells>
  <conditionalFormatting sqref="J2">
    <cfRule type="cellIs" dxfId="15" priority="18" operator="equal">
      <formula>"High"</formula>
    </cfRule>
    <cfRule type="cellIs" dxfId="14" priority="19" operator="equal">
      <formula>"Low"</formula>
    </cfRule>
  </conditionalFormatting>
  <conditionalFormatting sqref="T2">
    <cfRule type="cellIs" dxfId="13" priority="14" operator="equal">
      <formula>"High"</formula>
    </cfRule>
    <cfRule type="cellIs" dxfId="12" priority="15" operator="equal">
      <formula>"Low"</formula>
    </cfRule>
  </conditionalFormatting>
  <conditionalFormatting sqref="T47">
    <cfRule type="cellIs" dxfId="11" priority="10" operator="equal">
      <formula>"High"</formula>
    </cfRule>
    <cfRule type="cellIs" dxfId="10" priority="11" operator="equal">
      <formula>"Low"</formula>
    </cfRule>
  </conditionalFormatting>
  <conditionalFormatting sqref="J47">
    <cfRule type="cellIs" dxfId="9" priority="12" operator="equal">
      <formula>"High"</formula>
    </cfRule>
    <cfRule type="cellIs" dxfId="8" priority="13" operator="equal">
      <formula>"Low"</formula>
    </cfRule>
  </conditionalFormatting>
  <dataValidations disablePrompts="1" count="1">
    <dataValidation type="list" allowBlank="1" showInputMessage="1" showErrorMessage="1" sqref="J2 T2 J47 T47" xr:uid="{00000000-0002-0000-0300-000000000000}">
      <formula1>"Low, High"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D79F-F603-6745-8886-8A1BD5D1F431}">
  <dimension ref="A1:BH91"/>
  <sheetViews>
    <sheetView topLeftCell="A7" zoomScale="114" zoomScaleNormal="50" workbookViewId="0">
      <selection activeCell="AA42" sqref="AA42"/>
    </sheetView>
  </sheetViews>
  <sheetFormatPr baseColWidth="10" defaultRowHeight="16"/>
  <cols>
    <col min="1" max="1" width="17.83203125" style="36" customWidth="1"/>
    <col min="2" max="6" width="14.1640625" style="36" customWidth="1"/>
    <col min="7" max="12" width="10.83203125" style="36"/>
    <col min="13" max="13" width="14.33203125" style="36" customWidth="1"/>
    <col min="14" max="16" width="18.33203125" style="36" customWidth="1"/>
    <col min="17" max="22" width="10.83203125" style="36"/>
    <col min="23" max="25" width="18.33203125" style="36" customWidth="1"/>
    <col min="26" max="26" width="13.83203125" style="36" customWidth="1"/>
    <col min="27" max="27" width="19" style="36" customWidth="1"/>
    <col min="28" max="28" width="18" style="36" customWidth="1"/>
    <col min="29" max="29" width="23.33203125" style="38" bestFit="1" customWidth="1"/>
    <col min="30" max="16384" width="10.83203125" style="36"/>
  </cols>
  <sheetData>
    <row r="1" spans="1:60">
      <c r="A1" s="70" t="s">
        <v>38</v>
      </c>
      <c r="B1" s="70"/>
      <c r="C1" s="70"/>
      <c r="D1" s="70"/>
      <c r="E1" s="70"/>
      <c r="F1" s="70"/>
      <c r="G1" s="70" t="s">
        <v>39</v>
      </c>
      <c r="H1" s="70"/>
      <c r="I1" s="70"/>
      <c r="J1" s="70"/>
      <c r="K1" s="70"/>
      <c r="L1" s="70"/>
      <c r="M1" s="70"/>
      <c r="N1" s="70"/>
      <c r="O1" s="70"/>
      <c r="P1" s="70"/>
      <c r="Q1" s="70" t="s">
        <v>40</v>
      </c>
      <c r="R1" s="70"/>
      <c r="S1" s="70"/>
      <c r="T1" s="70"/>
      <c r="U1" s="70"/>
      <c r="V1" s="70"/>
      <c r="W1" s="70"/>
      <c r="X1" s="70"/>
      <c r="Y1" s="70"/>
      <c r="Z1" s="70"/>
      <c r="AA1" s="71" t="s">
        <v>96</v>
      </c>
      <c r="AB1" s="71"/>
    </row>
    <row r="2" spans="1:60">
      <c r="A2" s="70"/>
      <c r="B2" s="70"/>
      <c r="C2" s="70"/>
      <c r="D2" s="70"/>
      <c r="E2" s="70"/>
      <c r="F2" s="70"/>
      <c r="G2" s="70" t="s">
        <v>60</v>
      </c>
      <c r="H2" s="70"/>
      <c r="I2" s="70"/>
      <c r="J2" s="70" t="s">
        <v>41</v>
      </c>
      <c r="K2" s="70"/>
      <c r="L2" s="70"/>
      <c r="M2" s="70"/>
      <c r="N2" s="70"/>
      <c r="O2" s="70"/>
      <c r="P2" s="70"/>
      <c r="Q2" s="70" t="s">
        <v>60</v>
      </c>
      <c r="R2" s="70"/>
      <c r="S2" s="70"/>
      <c r="T2" s="70" t="s">
        <v>41</v>
      </c>
      <c r="U2" s="70"/>
      <c r="V2" s="70"/>
      <c r="W2" s="70"/>
      <c r="X2" s="70"/>
      <c r="Y2" s="70"/>
      <c r="Z2" s="70"/>
      <c r="AA2" s="71"/>
      <c r="AB2" s="71"/>
    </row>
    <row r="3" spans="1:60" ht="18">
      <c r="A3" s="12" t="s">
        <v>35</v>
      </c>
      <c r="B3" s="12" t="s">
        <v>12</v>
      </c>
      <c r="C3" s="12" t="s">
        <v>13</v>
      </c>
      <c r="D3" s="12" t="s">
        <v>5</v>
      </c>
      <c r="E3" s="12" t="s">
        <v>8</v>
      </c>
      <c r="F3" s="12" t="s">
        <v>34</v>
      </c>
      <c r="G3" s="24" t="s">
        <v>42</v>
      </c>
      <c r="H3" s="24" t="s">
        <v>17</v>
      </c>
      <c r="I3" s="24" t="s">
        <v>45</v>
      </c>
      <c r="J3" s="24" t="s">
        <v>46</v>
      </c>
      <c r="K3" s="24" t="s">
        <v>47</v>
      </c>
      <c r="L3" s="26" t="s">
        <v>48</v>
      </c>
      <c r="M3" s="29" t="s">
        <v>49</v>
      </c>
      <c r="N3" s="29" t="s">
        <v>50</v>
      </c>
      <c r="O3" s="29" t="s">
        <v>52</v>
      </c>
      <c r="P3" s="29" t="s">
        <v>51</v>
      </c>
      <c r="Q3" s="25" t="s">
        <v>19</v>
      </c>
      <c r="R3" s="25" t="s">
        <v>17</v>
      </c>
      <c r="S3" s="23" t="s">
        <v>45</v>
      </c>
      <c r="T3" s="23" t="s">
        <v>46</v>
      </c>
      <c r="U3" s="23" t="s">
        <v>47</v>
      </c>
      <c r="V3" s="28" t="s">
        <v>48</v>
      </c>
      <c r="W3" s="28" t="s">
        <v>49</v>
      </c>
      <c r="X3" s="28" t="s">
        <v>50</v>
      </c>
      <c r="Y3" s="28" t="s">
        <v>52</v>
      </c>
      <c r="Z3" s="27" t="s">
        <v>51</v>
      </c>
      <c r="AA3" s="34" t="s">
        <v>53</v>
      </c>
      <c r="AB3" s="35" t="s">
        <v>62</v>
      </c>
      <c r="AC3" s="40" t="s">
        <v>98</v>
      </c>
    </row>
    <row r="4" spans="1:60">
      <c r="A4" s="36" t="s">
        <v>44</v>
      </c>
      <c r="B4" s="10">
        <v>65</v>
      </c>
      <c r="C4" s="10" t="s">
        <v>43</v>
      </c>
      <c r="D4" s="10" t="s">
        <v>97</v>
      </c>
      <c r="E4" s="10">
        <v>120</v>
      </c>
      <c r="F4" s="10">
        <v>4</v>
      </c>
      <c r="G4" s="36">
        <f>_xlfn.IFS(AND($J$2="Low",C4="F"),-29.8, AND($J$2="High",C4="F"),-28.7, AND($J$2="Low",C4="M"),-22.1,AND($J$2="High",C4="M"),-21)</f>
        <v>-29.8</v>
      </c>
      <c r="H4" s="36">
        <f>_xlfn.IFS(AND($J$2="Low",C4="F"),6.36, AND($J$2="High",C4="F"),6.23, AND($J$2="Low",C4="M"),4.71,AND($J$2="High",C4="M"),4.62)</f>
        <v>6.36</v>
      </c>
      <c r="I4" s="36">
        <f>0.24*(F4-6)</f>
        <v>-0.48</v>
      </c>
      <c r="J4" s="36">
        <f t="shared" ref="J4:J46" si="0">0.018*(E4-120)</f>
        <v>0</v>
      </c>
      <c r="K4" s="36">
        <f t="shared" ref="K4:K46" si="1">IF(D4="Y", 0.71, 0)</f>
        <v>0</v>
      </c>
      <c r="L4" s="36">
        <f t="shared" ref="L4:L46" si="2">I4+J4+K4</f>
        <v>-0.48</v>
      </c>
      <c r="M4" s="36">
        <f>ROUND(EXP(-1*(EXP(G4))*((B4-20)^H4)),3)</f>
        <v>0.996</v>
      </c>
      <c r="N4" s="36">
        <f>ROUND(EXP(-1*(EXP(G4))*((B4-10)^H4)),3)</f>
        <v>0.98699999999999999</v>
      </c>
      <c r="O4" s="36">
        <f>ROUND(((N4^EXP(L4))/(M4^EXP(L4))),3)</f>
        <v>0.99399999999999999</v>
      </c>
      <c r="P4" s="36">
        <f t="shared" ref="P4:P46" si="3">1-O4</f>
        <v>6.0000000000000053E-3</v>
      </c>
      <c r="Q4" s="36">
        <f>_xlfn.IFS(AND($T$2="Low",C4="F"),-31, AND($T$2="High",C4="F"),-30, AND($T$2="Low",C4="M"),-26.7,AND($T$2="High",C4="M"),-25.7)</f>
        <v>-31</v>
      </c>
      <c r="R4" s="36">
        <f>_xlfn.IFS(AND($T$2="Low",C4="F"),6.62, AND($T$2="High",C4="F"),6.42, AND($T$2="Low",C4="M"),5.64,AND($T$2="High",C4="M"),5.47)</f>
        <v>6.62</v>
      </c>
      <c r="S4" s="36">
        <f t="shared" ref="S4:S46" si="4">0.02*(F4-6)</f>
        <v>-0.04</v>
      </c>
      <c r="T4" s="36">
        <f t="shared" ref="T4:T46" si="5">0.022*(E4-120)</f>
        <v>0</v>
      </c>
      <c r="U4" s="36">
        <f t="shared" ref="U4:U46" si="6">IF(D4="Y", 0.63, 0)</f>
        <v>0</v>
      </c>
      <c r="V4" s="36">
        <f t="shared" ref="V4:V46" si="7">S4+T4+U4</f>
        <v>-0.04</v>
      </c>
      <c r="W4" s="36">
        <f>ROUND(EXP(-1*(EXP(Q4))*((B4-20)^R4)),3)</f>
        <v>0.997</v>
      </c>
      <c r="X4" s="36">
        <f>ROUND(EXP(-1*(EXP(Q4))*((B4-10)^R4)),3)</f>
        <v>0.98899999999999999</v>
      </c>
      <c r="Y4" s="36">
        <f>ROUND(((X4^EXP(V4))/(W4^EXP(V4))),3)</f>
        <v>0.99199999999999999</v>
      </c>
      <c r="Z4" s="36">
        <f t="shared" ref="Z4:Z46" si="8">1-Y4</f>
        <v>8.0000000000000071E-3</v>
      </c>
      <c r="AA4" s="32">
        <f>Z4+P4</f>
        <v>1.4000000000000012E-2</v>
      </c>
      <c r="AB4" s="37">
        <v>0.01</v>
      </c>
      <c r="AC4" s="39">
        <f>AB4-AA4</f>
        <v>-4.0000000000000122E-3</v>
      </c>
      <c r="BF4" s="32"/>
      <c r="BG4" s="37"/>
      <c r="BH4" s="32"/>
    </row>
    <row r="5" spans="1:60">
      <c r="A5" s="36" t="s">
        <v>54</v>
      </c>
      <c r="B5" s="10">
        <v>65</v>
      </c>
      <c r="C5" s="10" t="s">
        <v>43</v>
      </c>
      <c r="D5" s="10" t="s">
        <v>97</v>
      </c>
      <c r="E5" s="10">
        <v>180</v>
      </c>
      <c r="F5" s="10">
        <v>8</v>
      </c>
      <c r="G5" s="36">
        <f t="shared" ref="G5:G46" si="9">_xlfn.IFS(AND($J$2="Low",C5="F"),-29.8, AND($J$2="High",C5="F"),-28.7, AND($J$2="Low",C5="M"),-22.1,AND($J$2="High",C5="M"),-21)</f>
        <v>-29.8</v>
      </c>
      <c r="H5" s="36">
        <f t="shared" ref="H5:H46" si="10">_xlfn.IFS(AND($J$2="Low",C5="F"),6.36, AND($J$2="High",C5="F"),6.23, AND($J$2="Low",C5="M"),4.71,AND($J$2="High",C5="M"),4.62)</f>
        <v>6.36</v>
      </c>
      <c r="I5" s="36">
        <f t="shared" ref="I5:I46" si="11">0.24*(F5-6)</f>
        <v>0.48</v>
      </c>
      <c r="J5" s="36">
        <f t="shared" si="0"/>
        <v>1.0799999999999998</v>
      </c>
      <c r="K5" s="36">
        <f t="shared" si="1"/>
        <v>0</v>
      </c>
      <c r="L5" s="36">
        <f t="shared" si="2"/>
        <v>1.5599999999999998</v>
      </c>
      <c r="M5" s="36">
        <f t="shared" ref="M5:M46" si="12">ROUND(EXP(-1*(EXP(G5))*((B5-20)^H5)),3)</f>
        <v>0.996</v>
      </c>
      <c r="N5" s="36">
        <f t="shared" ref="N5:N46" si="13">ROUND(EXP(-1*(EXP(G5))*((B5-10)^H5)),3)</f>
        <v>0.98699999999999999</v>
      </c>
      <c r="O5" s="36">
        <f t="shared" ref="O5:O46" si="14">ROUND(((N5^EXP(L5))/(M5^EXP(L5))),3)</f>
        <v>0.95799999999999996</v>
      </c>
      <c r="P5" s="36">
        <f t="shared" si="3"/>
        <v>4.2000000000000037E-2</v>
      </c>
      <c r="Q5" s="36">
        <f t="shared" ref="Q5:Q46" si="15">_xlfn.IFS(AND($T$2="Low",C5="F"),-31, AND($T$2="High",C5="F"),-30, AND($T$2="Low",C5="M"),-26.7,AND($T$2="High",C5="M"),-25.7)</f>
        <v>-31</v>
      </c>
      <c r="R5" s="36">
        <f t="shared" ref="R5:R46" si="16">_xlfn.IFS(AND($T$2="Low",C5="F"),6.62, AND($T$2="High",C5="F"),6.42, AND($T$2="Low",C5="M"),5.64,AND($T$2="High",C5="M"),5.47)</f>
        <v>6.62</v>
      </c>
      <c r="S5" s="36">
        <f t="shared" si="4"/>
        <v>0.04</v>
      </c>
      <c r="T5" s="36">
        <f t="shared" si="5"/>
        <v>1.3199999999999998</v>
      </c>
      <c r="U5" s="36">
        <f t="shared" si="6"/>
        <v>0</v>
      </c>
      <c r="V5" s="36">
        <f t="shared" si="7"/>
        <v>1.3599999999999999</v>
      </c>
      <c r="W5" s="36">
        <f t="shared" ref="W5:W46" si="17">ROUND(EXP(-1*(EXP(Q5))*((B5-20)^R5)),3)</f>
        <v>0.997</v>
      </c>
      <c r="X5" s="36">
        <f t="shared" ref="X5:X46" si="18">ROUND(EXP(-1*(EXP(Q5))*((B5-10)^R5)),3)</f>
        <v>0.98899999999999999</v>
      </c>
      <c r="Y5" s="36">
        <f t="shared" ref="Y5:Y46" si="19">ROUND(((X5^EXP(V5))/(W5^EXP(V5))),3)</f>
        <v>0.96899999999999997</v>
      </c>
      <c r="Z5" s="36">
        <f t="shared" si="8"/>
        <v>3.1000000000000028E-2</v>
      </c>
      <c r="AA5" s="32">
        <f>Z5+P5</f>
        <v>7.3000000000000065E-2</v>
      </c>
      <c r="AB5" s="37">
        <v>7.0000000000000007E-2</v>
      </c>
      <c r="AC5" s="39">
        <f t="shared" ref="AC5:AC46" si="20">AB5-AA5</f>
        <v>-3.0000000000000582E-3</v>
      </c>
      <c r="BF5" s="32"/>
      <c r="BG5" s="37"/>
      <c r="BH5" s="32"/>
    </row>
    <row r="6" spans="1:60">
      <c r="A6" s="36" t="s">
        <v>55</v>
      </c>
      <c r="B6" s="10">
        <v>65</v>
      </c>
      <c r="C6" s="10" t="s">
        <v>43</v>
      </c>
      <c r="D6" s="10" t="s">
        <v>33</v>
      </c>
      <c r="E6" s="10">
        <v>120</v>
      </c>
      <c r="F6" s="10">
        <v>4</v>
      </c>
      <c r="G6" s="36">
        <f t="shared" si="9"/>
        <v>-29.8</v>
      </c>
      <c r="H6" s="36">
        <f t="shared" si="10"/>
        <v>6.36</v>
      </c>
      <c r="I6" s="36">
        <f t="shared" si="11"/>
        <v>-0.48</v>
      </c>
      <c r="J6" s="36">
        <f t="shared" si="0"/>
        <v>0</v>
      </c>
      <c r="K6" s="36">
        <f t="shared" si="1"/>
        <v>0.71</v>
      </c>
      <c r="L6" s="36">
        <f t="shared" si="2"/>
        <v>0.22999999999999998</v>
      </c>
      <c r="M6" s="36">
        <f t="shared" si="12"/>
        <v>0.996</v>
      </c>
      <c r="N6" s="36">
        <f t="shared" si="13"/>
        <v>0.98699999999999999</v>
      </c>
      <c r="O6" s="36">
        <f t="shared" si="14"/>
        <v>0.98899999999999999</v>
      </c>
      <c r="P6" s="36">
        <f t="shared" si="3"/>
        <v>1.100000000000001E-2</v>
      </c>
      <c r="Q6" s="36">
        <f t="shared" si="15"/>
        <v>-31</v>
      </c>
      <c r="R6" s="36">
        <f t="shared" si="16"/>
        <v>6.62</v>
      </c>
      <c r="S6" s="36">
        <f t="shared" si="4"/>
        <v>-0.04</v>
      </c>
      <c r="T6" s="36">
        <f t="shared" si="5"/>
        <v>0</v>
      </c>
      <c r="U6" s="36">
        <f t="shared" si="6"/>
        <v>0.63</v>
      </c>
      <c r="V6" s="36">
        <f t="shared" si="7"/>
        <v>0.59</v>
      </c>
      <c r="W6" s="36">
        <f t="shared" si="17"/>
        <v>0.997</v>
      </c>
      <c r="X6" s="36">
        <f t="shared" si="18"/>
        <v>0.98899999999999999</v>
      </c>
      <c r="Y6" s="36">
        <f t="shared" si="19"/>
        <v>0.98599999999999999</v>
      </c>
      <c r="Z6" s="36">
        <f t="shared" si="8"/>
        <v>1.4000000000000012E-2</v>
      </c>
      <c r="AA6" s="32">
        <f t="shared" ref="AA6:AA46" si="21">Z6+P6</f>
        <v>2.5000000000000022E-2</v>
      </c>
      <c r="AB6" s="37">
        <v>0.03</v>
      </c>
      <c r="AC6" s="39">
        <f t="shared" si="20"/>
        <v>4.9999999999999767E-3</v>
      </c>
      <c r="BF6" s="32"/>
      <c r="BG6" s="37"/>
      <c r="BH6" s="32"/>
    </row>
    <row r="7" spans="1:60">
      <c r="A7" s="36" t="s">
        <v>56</v>
      </c>
      <c r="B7" s="10">
        <v>65</v>
      </c>
      <c r="C7" s="10" t="s">
        <v>43</v>
      </c>
      <c r="D7" s="10" t="s">
        <v>33</v>
      </c>
      <c r="E7" s="10">
        <v>180</v>
      </c>
      <c r="F7" s="10">
        <v>8</v>
      </c>
      <c r="G7" s="36">
        <f t="shared" si="9"/>
        <v>-29.8</v>
      </c>
      <c r="H7" s="36">
        <f t="shared" si="10"/>
        <v>6.36</v>
      </c>
      <c r="I7" s="36">
        <f t="shared" si="11"/>
        <v>0.48</v>
      </c>
      <c r="J7" s="36">
        <f t="shared" si="0"/>
        <v>1.0799999999999998</v>
      </c>
      <c r="K7" s="36">
        <f t="shared" si="1"/>
        <v>0.71</v>
      </c>
      <c r="L7" s="36">
        <f t="shared" si="2"/>
        <v>2.2699999999999996</v>
      </c>
      <c r="M7" s="36">
        <f t="shared" si="12"/>
        <v>0.996</v>
      </c>
      <c r="N7" s="36">
        <f t="shared" si="13"/>
        <v>0.98699999999999999</v>
      </c>
      <c r="O7" s="36">
        <f t="shared" si="14"/>
        <v>0.91600000000000004</v>
      </c>
      <c r="P7" s="36">
        <f t="shared" si="3"/>
        <v>8.3999999999999964E-2</v>
      </c>
      <c r="Q7" s="36">
        <f t="shared" si="15"/>
        <v>-31</v>
      </c>
      <c r="R7" s="36">
        <f t="shared" si="16"/>
        <v>6.62</v>
      </c>
      <c r="S7" s="36">
        <f t="shared" si="4"/>
        <v>0.04</v>
      </c>
      <c r="T7" s="36">
        <f t="shared" si="5"/>
        <v>1.3199999999999998</v>
      </c>
      <c r="U7" s="36">
        <f t="shared" si="6"/>
        <v>0.63</v>
      </c>
      <c r="V7" s="36">
        <f t="shared" si="7"/>
        <v>1.9899999999999998</v>
      </c>
      <c r="W7" s="36">
        <f t="shared" si="17"/>
        <v>0.997</v>
      </c>
      <c r="X7" s="36">
        <f t="shared" si="18"/>
        <v>0.98899999999999999</v>
      </c>
      <c r="Y7" s="36">
        <f t="shared" si="19"/>
        <v>0.94299999999999995</v>
      </c>
      <c r="Z7" s="36">
        <f t="shared" si="8"/>
        <v>5.7000000000000051E-2</v>
      </c>
      <c r="AA7" s="32">
        <f t="shared" si="21"/>
        <v>0.14100000000000001</v>
      </c>
      <c r="AB7" s="37">
        <v>0.14000000000000001</v>
      </c>
      <c r="AC7" s="39">
        <f t="shared" si="20"/>
        <v>-1.0000000000000009E-3</v>
      </c>
      <c r="BF7" s="32"/>
      <c r="BG7" s="37"/>
      <c r="BH7" s="32"/>
    </row>
    <row r="8" spans="1:60">
      <c r="A8" s="36" t="s">
        <v>57</v>
      </c>
      <c r="B8" s="10">
        <v>65</v>
      </c>
      <c r="C8" s="10" t="s">
        <v>99</v>
      </c>
      <c r="D8" s="10" t="s">
        <v>97</v>
      </c>
      <c r="E8" s="10">
        <v>120</v>
      </c>
      <c r="F8" s="10">
        <v>4</v>
      </c>
      <c r="G8" s="36">
        <f t="shared" si="9"/>
        <v>-22.1</v>
      </c>
      <c r="H8" s="36">
        <f t="shared" si="10"/>
        <v>4.71</v>
      </c>
      <c r="I8" s="36">
        <f t="shared" si="11"/>
        <v>-0.48</v>
      </c>
      <c r="J8" s="36">
        <f t="shared" si="0"/>
        <v>0</v>
      </c>
      <c r="K8" s="36">
        <f t="shared" si="1"/>
        <v>0</v>
      </c>
      <c r="L8" s="36">
        <f t="shared" si="2"/>
        <v>-0.48</v>
      </c>
      <c r="M8" s="36">
        <f t="shared" si="12"/>
        <v>0.98499999999999999</v>
      </c>
      <c r="N8" s="36">
        <f t="shared" si="13"/>
        <v>0.96099999999999997</v>
      </c>
      <c r="O8" s="36">
        <f t="shared" si="14"/>
        <v>0.98499999999999999</v>
      </c>
      <c r="P8" s="36">
        <f t="shared" si="3"/>
        <v>1.5000000000000013E-2</v>
      </c>
      <c r="Q8" s="36">
        <f t="shared" si="15"/>
        <v>-26.7</v>
      </c>
      <c r="R8" s="36">
        <f t="shared" si="16"/>
        <v>5.64</v>
      </c>
      <c r="S8" s="36">
        <f t="shared" si="4"/>
        <v>-0.04</v>
      </c>
      <c r="T8" s="36">
        <f t="shared" si="5"/>
        <v>0</v>
      </c>
      <c r="U8" s="36">
        <f t="shared" si="6"/>
        <v>0</v>
      </c>
      <c r="V8" s="36">
        <f t="shared" si="7"/>
        <v>-0.04</v>
      </c>
      <c r="W8" s="36">
        <f t="shared" si="17"/>
        <v>0.995</v>
      </c>
      <c r="X8" s="36">
        <f t="shared" si="18"/>
        <v>0.98399999999999999</v>
      </c>
      <c r="Y8" s="36">
        <f t="shared" si="19"/>
        <v>0.98899999999999999</v>
      </c>
      <c r="Z8" s="36">
        <f t="shared" si="8"/>
        <v>1.100000000000001E-2</v>
      </c>
      <c r="AA8" s="32">
        <f t="shared" si="21"/>
        <v>2.6000000000000023E-2</v>
      </c>
      <c r="AB8" s="37">
        <v>0.02</v>
      </c>
      <c r="AC8" s="39">
        <f t="shared" si="20"/>
        <v>-6.0000000000000227E-3</v>
      </c>
      <c r="BF8" s="32"/>
      <c r="BG8" s="37"/>
      <c r="BH8" s="32"/>
    </row>
    <row r="9" spans="1:60">
      <c r="A9" s="36" t="s">
        <v>58</v>
      </c>
      <c r="B9" s="10">
        <v>65</v>
      </c>
      <c r="C9" s="10" t="s">
        <v>99</v>
      </c>
      <c r="D9" s="10" t="s">
        <v>97</v>
      </c>
      <c r="E9" s="10">
        <v>180</v>
      </c>
      <c r="F9" s="10">
        <v>8</v>
      </c>
      <c r="G9" s="36">
        <f t="shared" si="9"/>
        <v>-22.1</v>
      </c>
      <c r="H9" s="36">
        <f t="shared" si="10"/>
        <v>4.71</v>
      </c>
      <c r="I9" s="36">
        <f t="shared" si="11"/>
        <v>0.48</v>
      </c>
      <c r="J9" s="36">
        <f t="shared" si="0"/>
        <v>1.0799999999999998</v>
      </c>
      <c r="K9" s="36">
        <f t="shared" si="1"/>
        <v>0</v>
      </c>
      <c r="L9" s="36">
        <f t="shared" si="2"/>
        <v>1.5599999999999998</v>
      </c>
      <c r="M9" s="36">
        <f t="shared" si="12"/>
        <v>0.98499999999999999</v>
      </c>
      <c r="N9" s="36">
        <f t="shared" si="13"/>
        <v>0.96099999999999997</v>
      </c>
      <c r="O9" s="36">
        <f t="shared" si="14"/>
        <v>0.88900000000000001</v>
      </c>
      <c r="P9" s="36">
        <f t="shared" si="3"/>
        <v>0.11099999999999999</v>
      </c>
      <c r="Q9" s="36">
        <f t="shared" si="15"/>
        <v>-26.7</v>
      </c>
      <c r="R9" s="36">
        <f t="shared" si="16"/>
        <v>5.64</v>
      </c>
      <c r="S9" s="36">
        <f t="shared" si="4"/>
        <v>0.04</v>
      </c>
      <c r="T9" s="36">
        <f t="shared" si="5"/>
        <v>1.3199999999999998</v>
      </c>
      <c r="U9" s="36">
        <f t="shared" si="6"/>
        <v>0</v>
      </c>
      <c r="V9" s="36">
        <f t="shared" si="7"/>
        <v>1.3599999999999999</v>
      </c>
      <c r="W9" s="36">
        <f t="shared" si="17"/>
        <v>0.995</v>
      </c>
      <c r="X9" s="36">
        <f t="shared" si="18"/>
        <v>0.98399999999999999</v>
      </c>
      <c r="Y9" s="36">
        <f t="shared" si="19"/>
        <v>0.95799999999999996</v>
      </c>
      <c r="Z9" s="36">
        <f t="shared" si="8"/>
        <v>4.2000000000000037E-2</v>
      </c>
      <c r="AA9" s="32">
        <f t="shared" si="21"/>
        <v>0.15300000000000002</v>
      </c>
      <c r="AB9" s="37">
        <v>0.14000000000000001</v>
      </c>
      <c r="AC9" s="39">
        <f t="shared" si="20"/>
        <v>-1.3000000000000012E-2</v>
      </c>
      <c r="BF9" s="32"/>
      <c r="BG9" s="37"/>
      <c r="BH9" s="32"/>
    </row>
    <row r="10" spans="1:60">
      <c r="A10" s="36" t="s">
        <v>59</v>
      </c>
      <c r="B10" s="10">
        <v>65</v>
      </c>
      <c r="C10" s="10" t="s">
        <v>99</v>
      </c>
      <c r="D10" s="10" t="s">
        <v>33</v>
      </c>
      <c r="E10" s="10">
        <v>120</v>
      </c>
      <c r="F10" s="10">
        <v>4</v>
      </c>
      <c r="G10" s="36">
        <f t="shared" si="9"/>
        <v>-22.1</v>
      </c>
      <c r="H10" s="36">
        <f t="shared" si="10"/>
        <v>4.71</v>
      </c>
      <c r="I10" s="36">
        <f t="shared" si="11"/>
        <v>-0.48</v>
      </c>
      <c r="J10" s="36">
        <f t="shared" si="0"/>
        <v>0</v>
      </c>
      <c r="K10" s="36">
        <f t="shared" si="1"/>
        <v>0.71</v>
      </c>
      <c r="L10" s="36">
        <f t="shared" si="2"/>
        <v>0.22999999999999998</v>
      </c>
      <c r="M10" s="36">
        <f t="shared" si="12"/>
        <v>0.98499999999999999</v>
      </c>
      <c r="N10" s="36">
        <f t="shared" si="13"/>
        <v>0.96099999999999997</v>
      </c>
      <c r="O10" s="36">
        <f t="shared" si="14"/>
        <v>0.96899999999999997</v>
      </c>
      <c r="P10" s="36">
        <f t="shared" si="3"/>
        <v>3.1000000000000028E-2</v>
      </c>
      <c r="Q10" s="36">
        <f t="shared" si="15"/>
        <v>-26.7</v>
      </c>
      <c r="R10" s="36">
        <f t="shared" si="16"/>
        <v>5.64</v>
      </c>
      <c r="S10" s="36">
        <f t="shared" si="4"/>
        <v>-0.04</v>
      </c>
      <c r="T10" s="36">
        <f t="shared" si="5"/>
        <v>0</v>
      </c>
      <c r="U10" s="36">
        <f t="shared" si="6"/>
        <v>0.63</v>
      </c>
      <c r="V10" s="36">
        <f t="shared" si="7"/>
        <v>0.59</v>
      </c>
      <c r="W10" s="36">
        <f t="shared" si="17"/>
        <v>0.995</v>
      </c>
      <c r="X10" s="36">
        <f t="shared" si="18"/>
        <v>0.98399999999999999</v>
      </c>
      <c r="Y10" s="36">
        <f t="shared" si="19"/>
        <v>0.98</v>
      </c>
      <c r="Z10" s="36">
        <f t="shared" si="8"/>
        <v>2.0000000000000018E-2</v>
      </c>
      <c r="AA10" s="32">
        <f t="shared" si="21"/>
        <v>5.1000000000000045E-2</v>
      </c>
      <c r="AB10" s="37">
        <v>0.05</v>
      </c>
      <c r="AC10" s="39">
        <f t="shared" si="20"/>
        <v>-1.0000000000000425E-3</v>
      </c>
      <c r="BF10" s="32"/>
      <c r="BG10" s="37"/>
      <c r="BH10" s="32"/>
    </row>
    <row r="11" spans="1:60" s="45" customFormat="1">
      <c r="A11" s="45" t="s">
        <v>63</v>
      </c>
      <c r="B11" s="46">
        <v>65</v>
      </c>
      <c r="C11" s="46" t="s">
        <v>99</v>
      </c>
      <c r="D11" s="46" t="s">
        <v>33</v>
      </c>
      <c r="E11" s="46">
        <v>180</v>
      </c>
      <c r="F11" s="46">
        <v>8</v>
      </c>
      <c r="G11" s="45">
        <f t="shared" ref="G11:G13" si="22">_xlfn.IFS(AND($J$2="Low",C11="F"),-29.8, AND($J$2="High",C11="F"),-28.7, AND($J$2="Low",C11="M"),-22.1,AND($J$2="High",C11="M"),-21)</f>
        <v>-22.1</v>
      </c>
      <c r="H11" s="45">
        <f t="shared" ref="H11:H13" si="23">_xlfn.IFS(AND($J$2="Low",C11="F"),6.36, AND($J$2="High",C11="F"),6.23, AND($J$2="Low",C11="M"),4.71,AND($J$2="High",C11="M"),4.62)</f>
        <v>4.71</v>
      </c>
      <c r="I11" s="45">
        <f t="shared" ref="I11:I13" si="24">0.24*(F11-6)</f>
        <v>0.48</v>
      </c>
      <c r="J11" s="45">
        <f t="shared" ref="J11:J13" si="25">0.018*(E11-120)</f>
        <v>1.0799999999999998</v>
      </c>
      <c r="K11" s="45">
        <f t="shared" ref="K11:K13" si="26">IF(D11="Y", 0.71, 0)</f>
        <v>0.71</v>
      </c>
      <c r="L11" s="45">
        <f t="shared" ref="L11:L13" si="27">I11+J11+K11</f>
        <v>2.2699999999999996</v>
      </c>
      <c r="M11" s="45">
        <f t="shared" ref="M11:M13" si="28">ROUND(EXP(-1*(EXP(G11))*((B11-20)^H11)),3)</f>
        <v>0.98499999999999999</v>
      </c>
      <c r="N11" s="45">
        <f t="shared" ref="N11:N13" si="29">ROUND(EXP(-1*(EXP(G11))*((B11-10)^H11)),3)</f>
        <v>0.96099999999999997</v>
      </c>
      <c r="O11" s="45">
        <f t="shared" ref="O11:O13" si="30">ROUND(((N11^EXP(L11))/(M11^EXP(L11))),3)</f>
        <v>0.78800000000000003</v>
      </c>
      <c r="P11" s="45">
        <f t="shared" ref="P11:P13" si="31">1-O11</f>
        <v>0.21199999999999997</v>
      </c>
      <c r="Q11" s="45">
        <f t="shared" ref="Q11:Q13" si="32">_xlfn.IFS(AND($T$2="Low",C11="F"),-31, AND($T$2="High",C11="F"),-30, AND($T$2="Low",C11="M"),-26.7,AND($T$2="High",C11="M"),-25.7)</f>
        <v>-26.7</v>
      </c>
      <c r="R11" s="45">
        <f t="shared" ref="R11:R13" si="33">_xlfn.IFS(AND($T$2="Low",C11="F"),6.62, AND($T$2="High",C11="F"),6.42, AND($T$2="Low",C11="M"),5.64,AND($T$2="High",C11="M"),5.47)</f>
        <v>5.64</v>
      </c>
      <c r="S11" s="45">
        <f t="shared" ref="S11:S13" si="34">0.02*(F11-6)</f>
        <v>0.04</v>
      </c>
      <c r="T11" s="45">
        <f t="shared" ref="T11:T13" si="35">0.022*(E11-120)</f>
        <v>1.3199999999999998</v>
      </c>
      <c r="U11" s="45">
        <f t="shared" ref="U11:U13" si="36">IF(D11="Y", 0.63, 0)</f>
        <v>0.63</v>
      </c>
      <c r="V11" s="45">
        <f t="shared" ref="V11:V13" si="37">S11+T11+U11</f>
        <v>1.9899999999999998</v>
      </c>
      <c r="W11" s="45">
        <f t="shared" ref="W11:W13" si="38">ROUND(EXP(-1*(EXP(Q11))*((B11-20)^R11)),3)</f>
        <v>0.995</v>
      </c>
      <c r="X11" s="45">
        <f t="shared" ref="X11:X13" si="39">ROUND(EXP(-1*(EXP(Q11))*((B11-10)^R11)),3)</f>
        <v>0.98399999999999999</v>
      </c>
      <c r="Y11" s="45">
        <f t="shared" ref="Y11:Y13" si="40">ROUND(((X11^EXP(V11))/(W11^EXP(V11))),3)</f>
        <v>0.92200000000000004</v>
      </c>
      <c r="Z11" s="45">
        <f t="shared" ref="Z11:Z13" si="41">1-Y11</f>
        <v>7.7999999999999958E-2</v>
      </c>
      <c r="AA11" s="47">
        <f t="shared" ref="AA11:AA13" si="42">Z11+P11</f>
        <v>0.28999999999999992</v>
      </c>
      <c r="AB11" s="48">
        <v>0.26</v>
      </c>
      <c r="AC11" s="49">
        <f t="shared" ref="AC11:AC13" si="43">AB11-AA11</f>
        <v>-2.9999999999999916E-2</v>
      </c>
      <c r="BF11" s="47"/>
      <c r="BG11" s="48"/>
      <c r="BH11" s="47"/>
    </row>
    <row r="12" spans="1:60" s="45" customFormat="1">
      <c r="A12" s="45" t="s">
        <v>63</v>
      </c>
      <c r="B12" s="46">
        <v>65</v>
      </c>
      <c r="C12" s="46" t="s">
        <v>99</v>
      </c>
      <c r="D12" s="46" t="s">
        <v>33</v>
      </c>
      <c r="E12" s="46">
        <v>180</v>
      </c>
      <c r="F12" s="46">
        <v>8</v>
      </c>
      <c r="G12" s="45">
        <f t="shared" si="22"/>
        <v>-22.1</v>
      </c>
      <c r="H12" s="45">
        <f t="shared" si="23"/>
        <v>4.71</v>
      </c>
      <c r="I12" s="45">
        <f t="shared" si="24"/>
        <v>0.48</v>
      </c>
      <c r="J12" s="45">
        <f t="shared" si="25"/>
        <v>1.0799999999999998</v>
      </c>
      <c r="K12" s="45">
        <f t="shared" si="26"/>
        <v>0.71</v>
      </c>
      <c r="L12" s="45">
        <f t="shared" si="27"/>
        <v>2.2699999999999996</v>
      </c>
      <c r="M12" s="45">
        <f t="shared" si="28"/>
        <v>0.98499999999999999</v>
      </c>
      <c r="N12" s="45">
        <f t="shared" si="29"/>
        <v>0.96099999999999997</v>
      </c>
      <c r="O12" s="45">
        <f t="shared" si="30"/>
        <v>0.78800000000000003</v>
      </c>
      <c r="P12" s="45">
        <f t="shared" si="31"/>
        <v>0.21199999999999997</v>
      </c>
      <c r="Q12" s="45">
        <f t="shared" si="32"/>
        <v>-26.7</v>
      </c>
      <c r="R12" s="45">
        <f t="shared" si="33"/>
        <v>5.64</v>
      </c>
      <c r="S12" s="45">
        <f t="shared" si="34"/>
        <v>0.04</v>
      </c>
      <c r="T12" s="45">
        <f t="shared" si="35"/>
        <v>1.3199999999999998</v>
      </c>
      <c r="U12" s="45">
        <f t="shared" si="36"/>
        <v>0.63</v>
      </c>
      <c r="V12" s="45">
        <f t="shared" si="37"/>
        <v>1.9899999999999998</v>
      </c>
      <c r="W12" s="45">
        <f t="shared" si="38"/>
        <v>0.995</v>
      </c>
      <c r="X12" s="45">
        <f t="shared" si="39"/>
        <v>0.98399999999999999</v>
      </c>
      <c r="Y12" s="45">
        <f t="shared" si="40"/>
        <v>0.92200000000000004</v>
      </c>
      <c r="Z12" s="45">
        <f t="shared" si="41"/>
        <v>7.7999999999999958E-2</v>
      </c>
      <c r="AA12" s="47">
        <f t="shared" si="42"/>
        <v>0.28999999999999992</v>
      </c>
      <c r="AB12" s="48">
        <v>0.26</v>
      </c>
      <c r="AC12" s="49">
        <f t="shared" si="43"/>
        <v>-2.9999999999999916E-2</v>
      </c>
      <c r="BF12" s="47"/>
      <c r="BG12" s="48"/>
      <c r="BH12" s="47"/>
    </row>
    <row r="13" spans="1:60" s="45" customFormat="1">
      <c r="A13" s="45" t="s">
        <v>63</v>
      </c>
      <c r="B13" s="46">
        <v>65</v>
      </c>
      <c r="C13" s="46" t="s">
        <v>99</v>
      </c>
      <c r="D13" s="46" t="s">
        <v>33</v>
      </c>
      <c r="E13" s="46">
        <v>180</v>
      </c>
      <c r="F13" s="46">
        <v>8</v>
      </c>
      <c r="G13" s="45">
        <f t="shared" si="22"/>
        <v>-22.1</v>
      </c>
      <c r="H13" s="45">
        <f t="shared" si="23"/>
        <v>4.71</v>
      </c>
      <c r="I13" s="45">
        <f t="shared" si="24"/>
        <v>0.48</v>
      </c>
      <c r="J13" s="45">
        <f t="shared" si="25"/>
        <v>1.0799999999999998</v>
      </c>
      <c r="K13" s="45">
        <f t="shared" si="26"/>
        <v>0.71</v>
      </c>
      <c r="L13" s="45">
        <f t="shared" si="27"/>
        <v>2.2699999999999996</v>
      </c>
      <c r="M13" s="45">
        <f t="shared" si="28"/>
        <v>0.98499999999999999</v>
      </c>
      <c r="N13" s="45">
        <f t="shared" si="29"/>
        <v>0.96099999999999997</v>
      </c>
      <c r="O13" s="45">
        <f t="shared" si="30"/>
        <v>0.78800000000000003</v>
      </c>
      <c r="P13" s="45">
        <f t="shared" si="31"/>
        <v>0.21199999999999997</v>
      </c>
      <c r="Q13" s="45">
        <f t="shared" si="32"/>
        <v>-26.7</v>
      </c>
      <c r="R13" s="45">
        <f t="shared" si="33"/>
        <v>5.64</v>
      </c>
      <c r="S13" s="45">
        <f t="shared" si="34"/>
        <v>0.04</v>
      </c>
      <c r="T13" s="45">
        <f t="shared" si="35"/>
        <v>1.3199999999999998</v>
      </c>
      <c r="U13" s="45">
        <f t="shared" si="36"/>
        <v>0.63</v>
      </c>
      <c r="V13" s="45">
        <f t="shared" si="37"/>
        <v>1.9899999999999998</v>
      </c>
      <c r="W13" s="45">
        <f t="shared" si="38"/>
        <v>0.995</v>
      </c>
      <c r="X13" s="45">
        <f t="shared" si="39"/>
        <v>0.98399999999999999</v>
      </c>
      <c r="Y13" s="45">
        <f t="shared" si="40"/>
        <v>0.92200000000000004</v>
      </c>
      <c r="Z13" s="45">
        <f t="shared" si="41"/>
        <v>7.7999999999999958E-2</v>
      </c>
      <c r="AA13" s="47">
        <f t="shared" si="42"/>
        <v>0.28999999999999992</v>
      </c>
      <c r="AB13" s="48">
        <v>0.26</v>
      </c>
      <c r="AC13" s="49">
        <f t="shared" si="43"/>
        <v>-2.9999999999999916E-2</v>
      </c>
      <c r="BF13" s="47"/>
      <c r="BG13" s="48"/>
      <c r="BH13" s="47"/>
    </row>
    <row r="14" spans="1:60" s="45" customFormat="1">
      <c r="A14" s="45" t="s">
        <v>63</v>
      </c>
      <c r="B14" s="46">
        <v>65</v>
      </c>
      <c r="C14" s="46" t="s">
        <v>99</v>
      </c>
      <c r="D14" s="46" t="s">
        <v>33</v>
      </c>
      <c r="E14" s="46">
        <v>180</v>
      </c>
      <c r="F14" s="46">
        <v>8</v>
      </c>
      <c r="G14" s="45">
        <f t="shared" si="9"/>
        <v>-22.1</v>
      </c>
      <c r="H14" s="45">
        <f t="shared" si="10"/>
        <v>4.71</v>
      </c>
      <c r="I14" s="45">
        <f t="shared" si="11"/>
        <v>0.48</v>
      </c>
      <c r="J14" s="45">
        <f t="shared" si="0"/>
        <v>1.0799999999999998</v>
      </c>
      <c r="K14" s="45">
        <f t="shared" si="1"/>
        <v>0.71</v>
      </c>
      <c r="L14" s="45">
        <f t="shared" si="2"/>
        <v>2.2699999999999996</v>
      </c>
      <c r="M14" s="45">
        <f t="shared" si="12"/>
        <v>0.98499999999999999</v>
      </c>
      <c r="N14" s="45">
        <f t="shared" si="13"/>
        <v>0.96099999999999997</v>
      </c>
      <c r="O14" s="45">
        <f t="shared" si="14"/>
        <v>0.78800000000000003</v>
      </c>
      <c r="P14" s="45">
        <f t="shared" si="3"/>
        <v>0.21199999999999997</v>
      </c>
      <c r="Q14" s="45">
        <f t="shared" si="15"/>
        <v>-26.7</v>
      </c>
      <c r="R14" s="45">
        <f t="shared" si="16"/>
        <v>5.64</v>
      </c>
      <c r="S14" s="45">
        <f t="shared" si="4"/>
        <v>0.04</v>
      </c>
      <c r="T14" s="45">
        <f t="shared" si="5"/>
        <v>1.3199999999999998</v>
      </c>
      <c r="U14" s="45">
        <f t="shared" si="6"/>
        <v>0.63</v>
      </c>
      <c r="V14" s="45">
        <f t="shared" si="7"/>
        <v>1.9899999999999998</v>
      </c>
      <c r="W14" s="45">
        <f t="shared" si="17"/>
        <v>0.995</v>
      </c>
      <c r="X14" s="45">
        <f t="shared" si="18"/>
        <v>0.98399999999999999</v>
      </c>
      <c r="Y14" s="45">
        <f t="shared" si="19"/>
        <v>0.92200000000000004</v>
      </c>
      <c r="Z14" s="45">
        <f t="shared" si="8"/>
        <v>7.7999999999999958E-2</v>
      </c>
      <c r="AA14" s="47">
        <f t="shared" si="21"/>
        <v>0.28999999999999992</v>
      </c>
      <c r="AB14" s="48">
        <v>0.26</v>
      </c>
      <c r="AC14" s="49">
        <f t="shared" si="20"/>
        <v>-2.9999999999999916E-2</v>
      </c>
      <c r="BF14" s="47"/>
      <c r="BG14" s="48"/>
      <c r="BH14" s="47"/>
    </row>
    <row r="15" spans="1:60">
      <c r="A15" s="36" t="s">
        <v>64</v>
      </c>
      <c r="B15" s="10">
        <v>60</v>
      </c>
      <c r="C15" s="10" t="s">
        <v>43</v>
      </c>
      <c r="D15" s="10" t="s">
        <v>97</v>
      </c>
      <c r="E15" s="10">
        <v>120</v>
      </c>
      <c r="F15" s="10">
        <v>4</v>
      </c>
      <c r="G15" s="36">
        <f t="shared" si="9"/>
        <v>-29.8</v>
      </c>
      <c r="H15" s="36">
        <f t="shared" si="10"/>
        <v>6.36</v>
      </c>
      <c r="I15" s="36">
        <f t="shared" si="11"/>
        <v>-0.48</v>
      </c>
      <c r="J15" s="36">
        <f t="shared" si="0"/>
        <v>0</v>
      </c>
      <c r="K15" s="36">
        <f t="shared" si="1"/>
        <v>0</v>
      </c>
      <c r="L15" s="36">
        <f t="shared" si="2"/>
        <v>-0.48</v>
      </c>
      <c r="M15" s="36">
        <f t="shared" si="12"/>
        <v>0.998</v>
      </c>
      <c r="N15" s="36">
        <f t="shared" si="13"/>
        <v>0.99299999999999999</v>
      </c>
      <c r="O15" s="36">
        <f t="shared" si="14"/>
        <v>0.997</v>
      </c>
      <c r="P15" s="36">
        <f t="shared" si="3"/>
        <v>3.0000000000000027E-3</v>
      </c>
      <c r="Q15" s="36">
        <f t="shared" si="15"/>
        <v>-31</v>
      </c>
      <c r="R15" s="36">
        <f t="shared" si="16"/>
        <v>6.62</v>
      </c>
      <c r="S15" s="36">
        <f t="shared" si="4"/>
        <v>-0.04</v>
      </c>
      <c r="T15" s="36">
        <f t="shared" si="5"/>
        <v>0</v>
      </c>
      <c r="U15" s="36">
        <f t="shared" si="6"/>
        <v>0</v>
      </c>
      <c r="V15" s="36">
        <f t="shared" si="7"/>
        <v>-0.04</v>
      </c>
      <c r="W15" s="36">
        <f t="shared" si="17"/>
        <v>0.999</v>
      </c>
      <c r="X15" s="36">
        <f t="shared" si="18"/>
        <v>0.99399999999999999</v>
      </c>
      <c r="Y15" s="36">
        <f t="shared" si="19"/>
        <v>0.995</v>
      </c>
      <c r="Z15" s="36">
        <f t="shared" si="8"/>
        <v>5.0000000000000044E-3</v>
      </c>
      <c r="AA15" s="32">
        <f t="shared" si="21"/>
        <v>8.0000000000000071E-3</v>
      </c>
      <c r="AB15" s="37">
        <v>0.01</v>
      </c>
      <c r="AC15" s="39">
        <f t="shared" si="20"/>
        <v>1.9999999999999931E-3</v>
      </c>
      <c r="BF15" s="32"/>
      <c r="BG15" s="37"/>
      <c r="BH15" s="32"/>
    </row>
    <row r="16" spans="1:60">
      <c r="A16" s="36" t="s">
        <v>65</v>
      </c>
      <c r="B16" s="10">
        <v>60</v>
      </c>
      <c r="C16" s="10" t="s">
        <v>43</v>
      </c>
      <c r="D16" s="10" t="s">
        <v>97</v>
      </c>
      <c r="E16" s="10">
        <v>180</v>
      </c>
      <c r="F16" s="10">
        <v>8</v>
      </c>
      <c r="G16" s="36">
        <f t="shared" si="9"/>
        <v>-29.8</v>
      </c>
      <c r="H16" s="36">
        <f t="shared" si="10"/>
        <v>6.36</v>
      </c>
      <c r="I16" s="36">
        <f t="shared" si="11"/>
        <v>0.48</v>
      </c>
      <c r="J16" s="36">
        <f t="shared" si="0"/>
        <v>1.0799999999999998</v>
      </c>
      <c r="K16" s="36">
        <f t="shared" si="1"/>
        <v>0</v>
      </c>
      <c r="L16" s="36">
        <f t="shared" si="2"/>
        <v>1.5599999999999998</v>
      </c>
      <c r="M16" s="36">
        <f t="shared" si="12"/>
        <v>0.998</v>
      </c>
      <c r="N16" s="36">
        <f t="shared" si="13"/>
        <v>0.99299999999999999</v>
      </c>
      <c r="O16" s="36">
        <f t="shared" si="14"/>
        <v>0.97599999999999998</v>
      </c>
      <c r="P16" s="36">
        <f t="shared" si="3"/>
        <v>2.4000000000000021E-2</v>
      </c>
      <c r="Q16" s="36">
        <f t="shared" si="15"/>
        <v>-31</v>
      </c>
      <c r="R16" s="36">
        <f t="shared" si="16"/>
        <v>6.62</v>
      </c>
      <c r="S16" s="36">
        <f t="shared" si="4"/>
        <v>0.04</v>
      </c>
      <c r="T16" s="36">
        <f t="shared" si="5"/>
        <v>1.3199999999999998</v>
      </c>
      <c r="U16" s="36">
        <f t="shared" si="6"/>
        <v>0</v>
      </c>
      <c r="V16" s="36">
        <f t="shared" si="7"/>
        <v>1.3599999999999999</v>
      </c>
      <c r="W16" s="36">
        <f t="shared" si="17"/>
        <v>0.999</v>
      </c>
      <c r="X16" s="36">
        <f t="shared" si="18"/>
        <v>0.99399999999999999</v>
      </c>
      <c r="Y16" s="36">
        <f t="shared" si="19"/>
        <v>0.98099999999999998</v>
      </c>
      <c r="Z16" s="36">
        <f t="shared" si="8"/>
        <v>1.9000000000000017E-2</v>
      </c>
      <c r="AA16" s="32">
        <f t="shared" si="21"/>
        <v>4.3000000000000038E-2</v>
      </c>
      <c r="AB16" s="37">
        <v>0.04</v>
      </c>
      <c r="AC16" s="39">
        <f t="shared" si="20"/>
        <v>-3.0000000000000374E-3</v>
      </c>
      <c r="BF16" s="32"/>
      <c r="BG16" s="37"/>
      <c r="BH16" s="32"/>
    </row>
    <row r="17" spans="1:60">
      <c r="A17" s="36" t="s">
        <v>66</v>
      </c>
      <c r="B17" s="10">
        <v>60</v>
      </c>
      <c r="C17" s="10" t="s">
        <v>43</v>
      </c>
      <c r="D17" s="10" t="s">
        <v>33</v>
      </c>
      <c r="E17" s="10">
        <v>120</v>
      </c>
      <c r="F17" s="10">
        <v>4</v>
      </c>
      <c r="G17" s="36">
        <f t="shared" si="9"/>
        <v>-29.8</v>
      </c>
      <c r="H17" s="36">
        <f t="shared" si="10"/>
        <v>6.36</v>
      </c>
      <c r="I17" s="36">
        <f t="shared" si="11"/>
        <v>-0.48</v>
      </c>
      <c r="J17" s="36">
        <f t="shared" si="0"/>
        <v>0</v>
      </c>
      <c r="K17" s="36">
        <f t="shared" si="1"/>
        <v>0.71</v>
      </c>
      <c r="L17" s="36">
        <f t="shared" si="2"/>
        <v>0.22999999999999998</v>
      </c>
      <c r="M17" s="36">
        <f t="shared" si="12"/>
        <v>0.998</v>
      </c>
      <c r="N17" s="36">
        <f t="shared" si="13"/>
        <v>0.99299999999999999</v>
      </c>
      <c r="O17" s="36">
        <f t="shared" si="14"/>
        <v>0.99399999999999999</v>
      </c>
      <c r="P17" s="36">
        <f t="shared" si="3"/>
        <v>6.0000000000000053E-3</v>
      </c>
      <c r="Q17" s="36">
        <f t="shared" si="15"/>
        <v>-31</v>
      </c>
      <c r="R17" s="36">
        <f t="shared" si="16"/>
        <v>6.62</v>
      </c>
      <c r="S17" s="36">
        <f t="shared" si="4"/>
        <v>-0.04</v>
      </c>
      <c r="T17" s="36">
        <f t="shared" si="5"/>
        <v>0</v>
      </c>
      <c r="U17" s="36">
        <f t="shared" si="6"/>
        <v>0.63</v>
      </c>
      <c r="V17" s="36">
        <f t="shared" si="7"/>
        <v>0.59</v>
      </c>
      <c r="W17" s="36">
        <f t="shared" si="17"/>
        <v>0.999</v>
      </c>
      <c r="X17" s="36">
        <f t="shared" si="18"/>
        <v>0.99399999999999999</v>
      </c>
      <c r="Y17" s="36">
        <f t="shared" si="19"/>
        <v>0.99099999999999999</v>
      </c>
      <c r="Z17" s="36">
        <f t="shared" si="8"/>
        <v>9.000000000000008E-3</v>
      </c>
      <c r="AA17" s="32">
        <f t="shared" si="21"/>
        <v>1.5000000000000013E-2</v>
      </c>
      <c r="AB17" s="37">
        <v>0.01</v>
      </c>
      <c r="AC17" s="39">
        <f t="shared" si="20"/>
        <v>-5.0000000000000131E-3</v>
      </c>
      <c r="BF17" s="32"/>
      <c r="BG17" s="37"/>
      <c r="BH17" s="32"/>
    </row>
    <row r="18" spans="1:60">
      <c r="A18" s="36" t="s">
        <v>67</v>
      </c>
      <c r="B18" s="10">
        <v>60</v>
      </c>
      <c r="C18" s="10" t="s">
        <v>43</v>
      </c>
      <c r="D18" s="10" t="s">
        <v>33</v>
      </c>
      <c r="E18" s="10">
        <v>180</v>
      </c>
      <c r="F18" s="10">
        <v>8</v>
      </c>
      <c r="G18" s="36">
        <f t="shared" si="9"/>
        <v>-29.8</v>
      </c>
      <c r="H18" s="36">
        <f t="shared" si="10"/>
        <v>6.36</v>
      </c>
      <c r="I18" s="36">
        <f t="shared" si="11"/>
        <v>0.48</v>
      </c>
      <c r="J18" s="36">
        <f t="shared" si="0"/>
        <v>1.0799999999999998</v>
      </c>
      <c r="K18" s="36">
        <f t="shared" si="1"/>
        <v>0.71</v>
      </c>
      <c r="L18" s="36">
        <f t="shared" si="2"/>
        <v>2.2699999999999996</v>
      </c>
      <c r="M18" s="36">
        <f t="shared" si="12"/>
        <v>0.998</v>
      </c>
      <c r="N18" s="36">
        <f t="shared" si="13"/>
        <v>0.99299999999999999</v>
      </c>
      <c r="O18" s="36">
        <f t="shared" si="14"/>
        <v>0.95299999999999996</v>
      </c>
      <c r="P18" s="36">
        <f t="shared" si="3"/>
        <v>4.7000000000000042E-2</v>
      </c>
      <c r="Q18" s="36">
        <f t="shared" si="15"/>
        <v>-31</v>
      </c>
      <c r="R18" s="36">
        <f t="shared" si="16"/>
        <v>6.62</v>
      </c>
      <c r="S18" s="36">
        <f t="shared" si="4"/>
        <v>0.04</v>
      </c>
      <c r="T18" s="36">
        <f t="shared" si="5"/>
        <v>1.3199999999999998</v>
      </c>
      <c r="U18" s="36">
        <f t="shared" si="6"/>
        <v>0.63</v>
      </c>
      <c r="V18" s="36">
        <f t="shared" si="7"/>
        <v>1.9899999999999998</v>
      </c>
      <c r="W18" s="36">
        <f t="shared" si="17"/>
        <v>0.999</v>
      </c>
      <c r="X18" s="36">
        <f t="shared" si="18"/>
        <v>0.99399999999999999</v>
      </c>
      <c r="Y18" s="36">
        <f t="shared" si="19"/>
        <v>0.96399999999999997</v>
      </c>
      <c r="Z18" s="36">
        <f t="shared" si="8"/>
        <v>3.6000000000000032E-2</v>
      </c>
      <c r="AA18" s="32">
        <f t="shared" si="21"/>
        <v>8.3000000000000074E-2</v>
      </c>
      <c r="AB18" s="37">
        <v>0.08</v>
      </c>
      <c r="AC18" s="39">
        <f t="shared" si="20"/>
        <v>-3.0000000000000721E-3</v>
      </c>
      <c r="BF18" s="32"/>
      <c r="BG18" s="37"/>
      <c r="BH18" s="32"/>
    </row>
    <row r="19" spans="1:60">
      <c r="A19" s="36" t="s">
        <v>68</v>
      </c>
      <c r="B19" s="10">
        <v>60</v>
      </c>
      <c r="C19" s="10" t="s">
        <v>99</v>
      </c>
      <c r="D19" s="10" t="s">
        <v>97</v>
      </c>
      <c r="E19" s="10">
        <v>120</v>
      </c>
      <c r="F19" s="10">
        <v>4</v>
      </c>
      <c r="G19" s="36">
        <f t="shared" si="9"/>
        <v>-22.1</v>
      </c>
      <c r="H19" s="36">
        <f t="shared" si="10"/>
        <v>4.71</v>
      </c>
      <c r="I19" s="36">
        <f t="shared" si="11"/>
        <v>-0.48</v>
      </c>
      <c r="J19" s="36">
        <f t="shared" si="0"/>
        <v>0</v>
      </c>
      <c r="K19" s="36">
        <f t="shared" si="1"/>
        <v>0</v>
      </c>
      <c r="L19" s="36">
        <f t="shared" si="2"/>
        <v>-0.48</v>
      </c>
      <c r="M19" s="36">
        <f t="shared" si="12"/>
        <v>0.99099999999999999</v>
      </c>
      <c r="N19" s="36">
        <f t="shared" si="13"/>
        <v>0.97499999999999998</v>
      </c>
      <c r="O19" s="36">
        <f t="shared" si="14"/>
        <v>0.99</v>
      </c>
      <c r="P19" s="36">
        <f t="shared" si="3"/>
        <v>1.0000000000000009E-2</v>
      </c>
      <c r="Q19" s="36">
        <f t="shared" si="15"/>
        <v>-26.7</v>
      </c>
      <c r="R19" s="36">
        <f t="shared" si="16"/>
        <v>5.64</v>
      </c>
      <c r="S19" s="36">
        <f t="shared" si="4"/>
        <v>-0.04</v>
      </c>
      <c r="T19" s="36">
        <f t="shared" si="5"/>
        <v>0</v>
      </c>
      <c r="U19" s="36">
        <f t="shared" si="6"/>
        <v>0</v>
      </c>
      <c r="V19" s="36">
        <f t="shared" si="7"/>
        <v>-0.04</v>
      </c>
      <c r="W19" s="36">
        <f t="shared" si="17"/>
        <v>0.997</v>
      </c>
      <c r="X19" s="36">
        <f t="shared" si="18"/>
        <v>0.99</v>
      </c>
      <c r="Y19" s="36">
        <f t="shared" si="19"/>
        <v>0.99299999999999999</v>
      </c>
      <c r="Z19" s="36">
        <f t="shared" si="8"/>
        <v>7.0000000000000062E-3</v>
      </c>
      <c r="AA19" s="32">
        <f t="shared" si="21"/>
        <v>1.7000000000000015E-2</v>
      </c>
      <c r="AB19" s="37">
        <v>0.02</v>
      </c>
      <c r="AC19" s="39">
        <f t="shared" si="20"/>
        <v>2.9999999999999853E-3</v>
      </c>
      <c r="BF19" s="32"/>
      <c r="BG19" s="37"/>
      <c r="BH19" s="32"/>
    </row>
    <row r="20" spans="1:60">
      <c r="A20" s="36" t="s">
        <v>69</v>
      </c>
      <c r="B20" s="10">
        <v>60</v>
      </c>
      <c r="C20" s="10" t="s">
        <v>99</v>
      </c>
      <c r="D20" s="10" t="s">
        <v>97</v>
      </c>
      <c r="E20" s="10">
        <v>180</v>
      </c>
      <c r="F20" s="10">
        <v>8</v>
      </c>
      <c r="G20" s="36">
        <f t="shared" si="9"/>
        <v>-22.1</v>
      </c>
      <c r="H20" s="36">
        <f t="shared" si="10"/>
        <v>4.71</v>
      </c>
      <c r="I20" s="36">
        <f t="shared" si="11"/>
        <v>0.48</v>
      </c>
      <c r="J20" s="36">
        <f t="shared" si="0"/>
        <v>1.0799999999999998</v>
      </c>
      <c r="K20" s="36">
        <f t="shared" si="1"/>
        <v>0</v>
      </c>
      <c r="L20" s="36">
        <f t="shared" si="2"/>
        <v>1.5599999999999998</v>
      </c>
      <c r="M20" s="36">
        <f t="shared" si="12"/>
        <v>0.99099999999999999</v>
      </c>
      <c r="N20" s="36">
        <f t="shared" si="13"/>
        <v>0.97499999999999998</v>
      </c>
      <c r="O20" s="36">
        <f t="shared" si="14"/>
        <v>0.92500000000000004</v>
      </c>
      <c r="P20" s="36">
        <f t="shared" si="3"/>
        <v>7.4999999999999956E-2</v>
      </c>
      <c r="Q20" s="36">
        <f t="shared" si="15"/>
        <v>-26.7</v>
      </c>
      <c r="R20" s="36">
        <f t="shared" si="16"/>
        <v>5.64</v>
      </c>
      <c r="S20" s="36">
        <f t="shared" si="4"/>
        <v>0.04</v>
      </c>
      <c r="T20" s="36">
        <f t="shared" si="5"/>
        <v>1.3199999999999998</v>
      </c>
      <c r="U20" s="36">
        <f t="shared" si="6"/>
        <v>0</v>
      </c>
      <c r="V20" s="36">
        <f t="shared" si="7"/>
        <v>1.3599999999999999</v>
      </c>
      <c r="W20" s="36">
        <f t="shared" si="17"/>
        <v>0.997</v>
      </c>
      <c r="X20" s="36">
        <f t="shared" si="18"/>
        <v>0.99</v>
      </c>
      <c r="Y20" s="36">
        <f t="shared" si="19"/>
        <v>0.97299999999999998</v>
      </c>
      <c r="Z20" s="36">
        <f t="shared" si="8"/>
        <v>2.7000000000000024E-2</v>
      </c>
      <c r="AA20" s="32">
        <f t="shared" si="21"/>
        <v>0.10199999999999998</v>
      </c>
      <c r="AB20" s="37">
        <v>0.09</v>
      </c>
      <c r="AC20" s="39">
        <f t="shared" si="20"/>
        <v>-1.1999999999999983E-2</v>
      </c>
      <c r="BF20" s="32"/>
      <c r="BG20" s="37"/>
      <c r="BH20" s="32"/>
    </row>
    <row r="21" spans="1:60">
      <c r="A21" s="36" t="s">
        <v>70</v>
      </c>
      <c r="B21" s="10">
        <v>60</v>
      </c>
      <c r="C21" s="10" t="s">
        <v>99</v>
      </c>
      <c r="D21" s="10" t="s">
        <v>33</v>
      </c>
      <c r="E21" s="10">
        <v>120</v>
      </c>
      <c r="F21" s="10">
        <v>4</v>
      </c>
      <c r="G21" s="36">
        <f t="shared" si="9"/>
        <v>-22.1</v>
      </c>
      <c r="H21" s="36">
        <f t="shared" si="10"/>
        <v>4.71</v>
      </c>
      <c r="I21" s="36">
        <f t="shared" si="11"/>
        <v>-0.48</v>
      </c>
      <c r="J21" s="36">
        <f t="shared" si="0"/>
        <v>0</v>
      </c>
      <c r="K21" s="36">
        <f t="shared" si="1"/>
        <v>0.71</v>
      </c>
      <c r="L21" s="36">
        <f t="shared" si="2"/>
        <v>0.22999999999999998</v>
      </c>
      <c r="M21" s="36">
        <f t="shared" si="12"/>
        <v>0.99099999999999999</v>
      </c>
      <c r="N21" s="36">
        <f t="shared" si="13"/>
        <v>0.97499999999999998</v>
      </c>
      <c r="O21" s="36">
        <f t="shared" si="14"/>
        <v>0.98</v>
      </c>
      <c r="P21" s="36">
        <f t="shared" si="3"/>
        <v>2.0000000000000018E-2</v>
      </c>
      <c r="Q21" s="36">
        <f t="shared" si="15"/>
        <v>-26.7</v>
      </c>
      <c r="R21" s="36">
        <f t="shared" si="16"/>
        <v>5.64</v>
      </c>
      <c r="S21" s="36">
        <f t="shared" si="4"/>
        <v>-0.04</v>
      </c>
      <c r="T21" s="36">
        <f t="shared" si="5"/>
        <v>0</v>
      </c>
      <c r="U21" s="36">
        <f t="shared" si="6"/>
        <v>0.63</v>
      </c>
      <c r="V21" s="36">
        <f t="shared" si="7"/>
        <v>0.59</v>
      </c>
      <c r="W21" s="36">
        <f t="shared" si="17"/>
        <v>0.997</v>
      </c>
      <c r="X21" s="36">
        <f t="shared" si="18"/>
        <v>0.99</v>
      </c>
      <c r="Y21" s="36">
        <f t="shared" si="19"/>
        <v>0.98699999999999999</v>
      </c>
      <c r="Z21" s="36">
        <f t="shared" si="8"/>
        <v>1.3000000000000012E-2</v>
      </c>
      <c r="AA21" s="32">
        <f t="shared" si="21"/>
        <v>3.3000000000000029E-2</v>
      </c>
      <c r="AB21" s="37">
        <v>0.03</v>
      </c>
      <c r="AC21" s="39">
        <f t="shared" si="20"/>
        <v>-3.0000000000000304E-3</v>
      </c>
      <c r="BF21" s="32"/>
      <c r="BG21" s="37"/>
      <c r="BH21" s="32"/>
    </row>
    <row r="22" spans="1:60">
      <c r="A22" s="36" t="s">
        <v>71</v>
      </c>
      <c r="B22" s="10">
        <v>60</v>
      </c>
      <c r="C22" s="10" t="s">
        <v>99</v>
      </c>
      <c r="D22" s="10" t="s">
        <v>33</v>
      </c>
      <c r="E22" s="10">
        <v>180</v>
      </c>
      <c r="F22" s="10">
        <v>8</v>
      </c>
      <c r="G22" s="36">
        <f t="shared" si="9"/>
        <v>-22.1</v>
      </c>
      <c r="H22" s="36">
        <f t="shared" si="10"/>
        <v>4.71</v>
      </c>
      <c r="I22" s="36">
        <f t="shared" si="11"/>
        <v>0.48</v>
      </c>
      <c r="J22" s="36">
        <f t="shared" si="0"/>
        <v>1.0799999999999998</v>
      </c>
      <c r="K22" s="36">
        <f t="shared" si="1"/>
        <v>0.71</v>
      </c>
      <c r="L22" s="36">
        <f t="shared" si="2"/>
        <v>2.2699999999999996</v>
      </c>
      <c r="M22" s="36">
        <f t="shared" si="12"/>
        <v>0.99099999999999999</v>
      </c>
      <c r="N22" s="36">
        <f t="shared" si="13"/>
        <v>0.97499999999999998</v>
      </c>
      <c r="O22" s="36">
        <f t="shared" si="14"/>
        <v>0.85399999999999998</v>
      </c>
      <c r="P22" s="36">
        <f t="shared" si="3"/>
        <v>0.14600000000000002</v>
      </c>
      <c r="Q22" s="36">
        <f t="shared" si="15"/>
        <v>-26.7</v>
      </c>
      <c r="R22" s="36">
        <f t="shared" si="16"/>
        <v>5.64</v>
      </c>
      <c r="S22" s="36">
        <f t="shared" si="4"/>
        <v>0.04</v>
      </c>
      <c r="T22" s="36">
        <f t="shared" si="5"/>
        <v>1.3199999999999998</v>
      </c>
      <c r="U22" s="36">
        <f t="shared" si="6"/>
        <v>0.63</v>
      </c>
      <c r="V22" s="36">
        <f t="shared" si="7"/>
        <v>1.9899999999999998</v>
      </c>
      <c r="W22" s="36">
        <f t="shared" si="17"/>
        <v>0.997</v>
      </c>
      <c r="X22" s="36">
        <f t="shared" si="18"/>
        <v>0.99</v>
      </c>
      <c r="Y22" s="36">
        <f t="shared" si="19"/>
        <v>0.95</v>
      </c>
      <c r="Z22" s="36">
        <f t="shared" si="8"/>
        <v>5.0000000000000044E-2</v>
      </c>
      <c r="AA22" s="32">
        <f t="shared" si="21"/>
        <v>0.19600000000000006</v>
      </c>
      <c r="AB22" s="37">
        <v>0.18</v>
      </c>
      <c r="AC22" s="39">
        <f t="shared" si="20"/>
        <v>-1.600000000000007E-2</v>
      </c>
      <c r="BF22" s="32"/>
      <c r="BG22" s="37"/>
      <c r="BH22" s="32"/>
    </row>
    <row r="23" spans="1:60">
      <c r="A23" s="36" t="s">
        <v>72</v>
      </c>
      <c r="B23" s="10">
        <v>55</v>
      </c>
      <c r="C23" s="10" t="s">
        <v>43</v>
      </c>
      <c r="D23" s="10" t="s">
        <v>97</v>
      </c>
      <c r="E23" s="10">
        <v>120</v>
      </c>
      <c r="F23" s="10">
        <v>4</v>
      </c>
      <c r="G23" s="36">
        <f t="shared" si="9"/>
        <v>-29.8</v>
      </c>
      <c r="H23" s="36">
        <f t="shared" si="10"/>
        <v>6.36</v>
      </c>
      <c r="I23" s="36">
        <f t="shared" si="11"/>
        <v>-0.48</v>
      </c>
      <c r="J23" s="36">
        <f t="shared" si="0"/>
        <v>0</v>
      </c>
      <c r="K23" s="36">
        <f t="shared" si="1"/>
        <v>0</v>
      </c>
      <c r="L23" s="36">
        <f t="shared" si="2"/>
        <v>-0.48</v>
      </c>
      <c r="M23" s="36">
        <f t="shared" si="12"/>
        <v>0.999</v>
      </c>
      <c r="N23" s="36">
        <f t="shared" si="13"/>
        <v>0.996</v>
      </c>
      <c r="O23" s="36">
        <f t="shared" si="14"/>
        <v>0.998</v>
      </c>
      <c r="P23" s="36">
        <f t="shared" si="3"/>
        <v>2.0000000000000018E-3</v>
      </c>
      <c r="Q23" s="36">
        <f t="shared" si="15"/>
        <v>-31</v>
      </c>
      <c r="R23" s="36">
        <f t="shared" si="16"/>
        <v>6.62</v>
      </c>
      <c r="S23" s="36">
        <f t="shared" si="4"/>
        <v>-0.04</v>
      </c>
      <c r="T23" s="36">
        <f t="shared" si="5"/>
        <v>0</v>
      </c>
      <c r="U23" s="36">
        <f t="shared" si="6"/>
        <v>0</v>
      </c>
      <c r="V23" s="36">
        <f t="shared" si="7"/>
        <v>-0.04</v>
      </c>
      <c r="W23" s="36">
        <f t="shared" si="17"/>
        <v>0.999</v>
      </c>
      <c r="X23" s="36">
        <f t="shared" si="18"/>
        <v>0.997</v>
      </c>
      <c r="Y23" s="36">
        <f t="shared" si="19"/>
        <v>0.998</v>
      </c>
      <c r="Z23" s="36">
        <f t="shared" si="8"/>
        <v>2.0000000000000018E-3</v>
      </c>
      <c r="AA23" s="32">
        <f t="shared" si="21"/>
        <v>4.0000000000000036E-3</v>
      </c>
      <c r="AB23" s="37">
        <v>0</v>
      </c>
      <c r="AC23" s="39">
        <f t="shared" si="20"/>
        <v>-4.0000000000000036E-3</v>
      </c>
      <c r="BF23" s="32"/>
      <c r="BG23" s="37"/>
      <c r="BH23" s="32"/>
    </row>
    <row r="24" spans="1:60">
      <c r="A24" s="36" t="s">
        <v>73</v>
      </c>
      <c r="B24" s="10">
        <v>55</v>
      </c>
      <c r="C24" s="10" t="s">
        <v>43</v>
      </c>
      <c r="D24" s="10" t="s">
        <v>97</v>
      </c>
      <c r="E24" s="10">
        <v>180</v>
      </c>
      <c r="F24" s="10">
        <v>8</v>
      </c>
      <c r="G24" s="36">
        <f t="shared" si="9"/>
        <v>-29.8</v>
      </c>
      <c r="H24" s="36">
        <f t="shared" si="10"/>
        <v>6.36</v>
      </c>
      <c r="I24" s="36">
        <f t="shared" si="11"/>
        <v>0.48</v>
      </c>
      <c r="J24" s="36">
        <f t="shared" si="0"/>
        <v>1.0799999999999998</v>
      </c>
      <c r="K24" s="36">
        <f t="shared" si="1"/>
        <v>0</v>
      </c>
      <c r="L24" s="36">
        <f t="shared" si="2"/>
        <v>1.5599999999999998</v>
      </c>
      <c r="M24" s="36">
        <f t="shared" si="12"/>
        <v>0.999</v>
      </c>
      <c r="N24" s="36">
        <f t="shared" si="13"/>
        <v>0.996</v>
      </c>
      <c r="O24" s="36">
        <f t="shared" si="14"/>
        <v>0.98599999999999999</v>
      </c>
      <c r="P24" s="36">
        <f t="shared" si="3"/>
        <v>1.4000000000000012E-2</v>
      </c>
      <c r="Q24" s="36">
        <f t="shared" si="15"/>
        <v>-31</v>
      </c>
      <c r="R24" s="36">
        <f t="shared" si="16"/>
        <v>6.62</v>
      </c>
      <c r="S24" s="36">
        <f t="shared" si="4"/>
        <v>0.04</v>
      </c>
      <c r="T24" s="36">
        <f t="shared" si="5"/>
        <v>1.3199999999999998</v>
      </c>
      <c r="U24" s="36">
        <f t="shared" si="6"/>
        <v>0</v>
      </c>
      <c r="V24" s="36">
        <f t="shared" si="7"/>
        <v>1.3599999999999999</v>
      </c>
      <c r="W24" s="36">
        <f t="shared" si="17"/>
        <v>0.999</v>
      </c>
      <c r="X24" s="36">
        <f t="shared" si="18"/>
        <v>0.997</v>
      </c>
      <c r="Y24" s="36">
        <f t="shared" si="19"/>
        <v>0.99199999999999999</v>
      </c>
      <c r="Z24" s="36">
        <f t="shared" si="8"/>
        <v>8.0000000000000071E-3</v>
      </c>
      <c r="AA24" s="32">
        <f t="shared" si="21"/>
        <v>2.200000000000002E-2</v>
      </c>
      <c r="AB24" s="37">
        <v>0.02</v>
      </c>
      <c r="AC24" s="39">
        <f t="shared" si="20"/>
        <v>-2.0000000000000191E-3</v>
      </c>
      <c r="BF24" s="32"/>
      <c r="BG24" s="37"/>
      <c r="BH24" s="32"/>
    </row>
    <row r="25" spans="1:60">
      <c r="A25" s="36" t="s">
        <v>74</v>
      </c>
      <c r="B25" s="10">
        <v>55</v>
      </c>
      <c r="C25" s="10" t="s">
        <v>43</v>
      </c>
      <c r="D25" s="10" t="s">
        <v>33</v>
      </c>
      <c r="E25" s="10">
        <v>120</v>
      </c>
      <c r="F25" s="10">
        <v>4</v>
      </c>
      <c r="G25" s="36">
        <f t="shared" si="9"/>
        <v>-29.8</v>
      </c>
      <c r="H25" s="36">
        <f t="shared" si="10"/>
        <v>6.36</v>
      </c>
      <c r="I25" s="36">
        <f t="shared" si="11"/>
        <v>-0.48</v>
      </c>
      <c r="J25" s="36">
        <f t="shared" si="0"/>
        <v>0</v>
      </c>
      <c r="K25" s="36">
        <f t="shared" si="1"/>
        <v>0.71</v>
      </c>
      <c r="L25" s="36">
        <f t="shared" si="2"/>
        <v>0.22999999999999998</v>
      </c>
      <c r="M25" s="36">
        <f t="shared" si="12"/>
        <v>0.999</v>
      </c>
      <c r="N25" s="36">
        <f t="shared" si="13"/>
        <v>0.996</v>
      </c>
      <c r="O25" s="36">
        <f t="shared" si="14"/>
        <v>0.996</v>
      </c>
      <c r="P25" s="36">
        <f t="shared" si="3"/>
        <v>4.0000000000000036E-3</v>
      </c>
      <c r="Q25" s="36">
        <f t="shared" si="15"/>
        <v>-31</v>
      </c>
      <c r="R25" s="36">
        <f t="shared" si="16"/>
        <v>6.62</v>
      </c>
      <c r="S25" s="36">
        <f t="shared" si="4"/>
        <v>-0.04</v>
      </c>
      <c r="T25" s="36">
        <f t="shared" si="5"/>
        <v>0</v>
      </c>
      <c r="U25" s="36">
        <f t="shared" si="6"/>
        <v>0.63</v>
      </c>
      <c r="V25" s="36">
        <f t="shared" si="7"/>
        <v>0.59</v>
      </c>
      <c r="W25" s="36">
        <f t="shared" si="17"/>
        <v>0.999</v>
      </c>
      <c r="X25" s="36">
        <f t="shared" si="18"/>
        <v>0.997</v>
      </c>
      <c r="Y25" s="36">
        <f t="shared" si="19"/>
        <v>0.996</v>
      </c>
      <c r="Z25" s="36">
        <f t="shared" si="8"/>
        <v>4.0000000000000036E-3</v>
      </c>
      <c r="AA25" s="32">
        <f t="shared" si="21"/>
        <v>8.0000000000000071E-3</v>
      </c>
      <c r="AB25" s="37">
        <v>0.01</v>
      </c>
      <c r="AC25" s="39">
        <f t="shared" si="20"/>
        <v>1.9999999999999931E-3</v>
      </c>
      <c r="BF25" s="32"/>
      <c r="BG25" s="37"/>
      <c r="BH25" s="32"/>
    </row>
    <row r="26" spans="1:60">
      <c r="A26" s="36" t="s">
        <v>75</v>
      </c>
      <c r="B26" s="10">
        <v>55</v>
      </c>
      <c r="C26" s="10" t="s">
        <v>43</v>
      </c>
      <c r="D26" s="10" t="s">
        <v>33</v>
      </c>
      <c r="E26" s="10">
        <v>180</v>
      </c>
      <c r="F26" s="10">
        <v>8</v>
      </c>
      <c r="G26" s="36">
        <f t="shared" si="9"/>
        <v>-29.8</v>
      </c>
      <c r="H26" s="36">
        <f t="shared" si="10"/>
        <v>6.36</v>
      </c>
      <c r="I26" s="36">
        <f t="shared" si="11"/>
        <v>0.48</v>
      </c>
      <c r="J26" s="36">
        <f t="shared" si="0"/>
        <v>1.0799999999999998</v>
      </c>
      <c r="K26" s="36">
        <f t="shared" si="1"/>
        <v>0.71</v>
      </c>
      <c r="L26" s="36">
        <f t="shared" si="2"/>
        <v>2.2699999999999996</v>
      </c>
      <c r="M26" s="36">
        <f t="shared" si="12"/>
        <v>0.999</v>
      </c>
      <c r="N26" s="36">
        <f t="shared" si="13"/>
        <v>0.996</v>
      </c>
      <c r="O26" s="36">
        <f t="shared" si="14"/>
        <v>0.97099999999999997</v>
      </c>
      <c r="P26" s="36">
        <f t="shared" si="3"/>
        <v>2.9000000000000026E-2</v>
      </c>
      <c r="Q26" s="36">
        <f t="shared" si="15"/>
        <v>-31</v>
      </c>
      <c r="R26" s="36">
        <f t="shared" si="16"/>
        <v>6.62</v>
      </c>
      <c r="S26" s="36">
        <f t="shared" si="4"/>
        <v>0.04</v>
      </c>
      <c r="T26" s="36">
        <f t="shared" si="5"/>
        <v>1.3199999999999998</v>
      </c>
      <c r="U26" s="36">
        <f t="shared" si="6"/>
        <v>0.63</v>
      </c>
      <c r="V26" s="36">
        <f t="shared" si="7"/>
        <v>1.9899999999999998</v>
      </c>
      <c r="W26" s="36">
        <f t="shared" si="17"/>
        <v>0.999</v>
      </c>
      <c r="X26" s="36">
        <f t="shared" si="18"/>
        <v>0.997</v>
      </c>
      <c r="Y26" s="36">
        <f t="shared" si="19"/>
        <v>0.98499999999999999</v>
      </c>
      <c r="Z26" s="36">
        <f t="shared" si="8"/>
        <v>1.5000000000000013E-2</v>
      </c>
      <c r="AA26" s="32">
        <f t="shared" si="21"/>
        <v>4.4000000000000039E-2</v>
      </c>
      <c r="AB26" s="37">
        <v>0.04</v>
      </c>
      <c r="AC26" s="39">
        <f t="shared" si="20"/>
        <v>-4.0000000000000382E-3</v>
      </c>
      <c r="BF26" s="32"/>
      <c r="BG26" s="37"/>
      <c r="BH26" s="32"/>
    </row>
    <row r="27" spans="1:60">
      <c r="A27" s="36" t="s">
        <v>76</v>
      </c>
      <c r="B27" s="10">
        <v>55</v>
      </c>
      <c r="C27" s="10" t="s">
        <v>99</v>
      </c>
      <c r="D27" s="10" t="s">
        <v>97</v>
      </c>
      <c r="E27" s="10">
        <v>120</v>
      </c>
      <c r="F27" s="10">
        <v>4</v>
      </c>
      <c r="G27" s="36">
        <f t="shared" si="9"/>
        <v>-22.1</v>
      </c>
      <c r="H27" s="36">
        <f t="shared" si="10"/>
        <v>4.71</v>
      </c>
      <c r="I27" s="36">
        <f t="shared" si="11"/>
        <v>-0.48</v>
      </c>
      <c r="J27" s="36">
        <f t="shared" si="0"/>
        <v>0</v>
      </c>
      <c r="K27" s="36">
        <f t="shared" si="1"/>
        <v>0</v>
      </c>
      <c r="L27" s="36">
        <f t="shared" si="2"/>
        <v>-0.48</v>
      </c>
      <c r="M27" s="36">
        <f t="shared" si="12"/>
        <v>0.995</v>
      </c>
      <c r="N27" s="36">
        <f t="shared" si="13"/>
        <v>0.98499999999999999</v>
      </c>
      <c r="O27" s="36">
        <f t="shared" si="14"/>
        <v>0.99399999999999999</v>
      </c>
      <c r="P27" s="36">
        <f t="shared" si="3"/>
        <v>6.0000000000000053E-3</v>
      </c>
      <c r="Q27" s="36">
        <f t="shared" si="15"/>
        <v>-26.7</v>
      </c>
      <c r="R27" s="36">
        <f t="shared" si="16"/>
        <v>5.64</v>
      </c>
      <c r="S27" s="36">
        <f t="shared" si="4"/>
        <v>-0.04</v>
      </c>
      <c r="T27" s="36">
        <f t="shared" si="5"/>
        <v>0</v>
      </c>
      <c r="U27" s="36">
        <f t="shared" si="6"/>
        <v>0</v>
      </c>
      <c r="V27" s="36">
        <f t="shared" si="7"/>
        <v>-0.04</v>
      </c>
      <c r="W27" s="36">
        <f t="shared" si="17"/>
        <v>0.999</v>
      </c>
      <c r="X27" s="36">
        <f t="shared" si="18"/>
        <v>0.995</v>
      </c>
      <c r="Y27" s="36">
        <f t="shared" si="19"/>
        <v>0.996</v>
      </c>
      <c r="Z27" s="36">
        <f t="shared" si="8"/>
        <v>4.0000000000000036E-3</v>
      </c>
      <c r="AA27" s="32">
        <f t="shared" si="21"/>
        <v>1.0000000000000009E-2</v>
      </c>
      <c r="AB27" s="37">
        <v>0.01</v>
      </c>
      <c r="AC27" s="39">
        <f t="shared" si="20"/>
        <v>0</v>
      </c>
      <c r="BF27" s="32"/>
      <c r="BG27" s="37"/>
      <c r="BH27" s="32"/>
    </row>
    <row r="28" spans="1:60">
      <c r="A28" s="36" t="s">
        <v>77</v>
      </c>
      <c r="B28" s="10">
        <v>55</v>
      </c>
      <c r="C28" s="10" t="s">
        <v>99</v>
      </c>
      <c r="D28" s="10" t="s">
        <v>97</v>
      </c>
      <c r="E28" s="10">
        <v>180</v>
      </c>
      <c r="F28" s="10">
        <v>8</v>
      </c>
      <c r="G28" s="36">
        <f t="shared" si="9"/>
        <v>-22.1</v>
      </c>
      <c r="H28" s="36">
        <f t="shared" si="10"/>
        <v>4.71</v>
      </c>
      <c r="I28" s="36">
        <f t="shared" si="11"/>
        <v>0.48</v>
      </c>
      <c r="J28" s="36">
        <f t="shared" si="0"/>
        <v>1.0799999999999998</v>
      </c>
      <c r="K28" s="36">
        <f t="shared" si="1"/>
        <v>0</v>
      </c>
      <c r="L28" s="36">
        <f t="shared" si="2"/>
        <v>1.5599999999999998</v>
      </c>
      <c r="M28" s="36">
        <f t="shared" si="12"/>
        <v>0.995</v>
      </c>
      <c r="N28" s="36">
        <f t="shared" si="13"/>
        <v>0.98499999999999999</v>
      </c>
      <c r="O28" s="36">
        <f t="shared" si="14"/>
        <v>0.95299999999999996</v>
      </c>
      <c r="P28" s="36">
        <f t="shared" si="3"/>
        <v>4.7000000000000042E-2</v>
      </c>
      <c r="Q28" s="36">
        <f t="shared" si="15"/>
        <v>-26.7</v>
      </c>
      <c r="R28" s="36">
        <f t="shared" si="16"/>
        <v>5.64</v>
      </c>
      <c r="S28" s="36">
        <f t="shared" si="4"/>
        <v>0.04</v>
      </c>
      <c r="T28" s="36">
        <f t="shared" si="5"/>
        <v>1.3199999999999998</v>
      </c>
      <c r="U28" s="36">
        <f t="shared" si="6"/>
        <v>0</v>
      </c>
      <c r="V28" s="36">
        <f t="shared" si="7"/>
        <v>1.3599999999999999</v>
      </c>
      <c r="W28" s="36">
        <f t="shared" si="17"/>
        <v>0.999</v>
      </c>
      <c r="X28" s="36">
        <f t="shared" si="18"/>
        <v>0.995</v>
      </c>
      <c r="Y28" s="36">
        <f t="shared" si="19"/>
        <v>0.98399999999999999</v>
      </c>
      <c r="Z28" s="36">
        <f t="shared" si="8"/>
        <v>1.6000000000000014E-2</v>
      </c>
      <c r="AA28" s="32">
        <f t="shared" si="21"/>
        <v>6.3000000000000056E-2</v>
      </c>
      <c r="AB28" s="37">
        <v>0.06</v>
      </c>
      <c r="AC28" s="39">
        <f t="shared" si="20"/>
        <v>-3.0000000000000582E-3</v>
      </c>
      <c r="BF28" s="32"/>
      <c r="BG28" s="37"/>
      <c r="BH28" s="32"/>
    </row>
    <row r="29" spans="1:60">
      <c r="A29" s="36" t="s">
        <v>78</v>
      </c>
      <c r="B29" s="10">
        <v>55</v>
      </c>
      <c r="C29" s="10" t="s">
        <v>99</v>
      </c>
      <c r="D29" s="10" t="s">
        <v>33</v>
      </c>
      <c r="E29" s="10">
        <v>120</v>
      </c>
      <c r="F29" s="10">
        <v>4</v>
      </c>
      <c r="G29" s="36">
        <f t="shared" si="9"/>
        <v>-22.1</v>
      </c>
      <c r="H29" s="36">
        <f t="shared" si="10"/>
        <v>4.71</v>
      </c>
      <c r="I29" s="36">
        <f t="shared" si="11"/>
        <v>-0.48</v>
      </c>
      <c r="J29" s="36">
        <f t="shared" si="0"/>
        <v>0</v>
      </c>
      <c r="K29" s="36">
        <f t="shared" si="1"/>
        <v>0.71</v>
      </c>
      <c r="L29" s="36">
        <f t="shared" si="2"/>
        <v>0.22999999999999998</v>
      </c>
      <c r="M29" s="36">
        <f t="shared" si="12"/>
        <v>0.995</v>
      </c>
      <c r="N29" s="36">
        <f t="shared" si="13"/>
        <v>0.98499999999999999</v>
      </c>
      <c r="O29" s="36">
        <f t="shared" si="14"/>
        <v>0.98699999999999999</v>
      </c>
      <c r="P29" s="36">
        <f t="shared" si="3"/>
        <v>1.3000000000000012E-2</v>
      </c>
      <c r="Q29" s="36">
        <f t="shared" si="15"/>
        <v>-26.7</v>
      </c>
      <c r="R29" s="36">
        <f t="shared" si="16"/>
        <v>5.64</v>
      </c>
      <c r="S29" s="36">
        <f t="shared" si="4"/>
        <v>-0.04</v>
      </c>
      <c r="T29" s="36">
        <f t="shared" si="5"/>
        <v>0</v>
      </c>
      <c r="U29" s="36">
        <f t="shared" si="6"/>
        <v>0.63</v>
      </c>
      <c r="V29" s="36">
        <f t="shared" si="7"/>
        <v>0.59</v>
      </c>
      <c r="W29" s="36">
        <f t="shared" si="17"/>
        <v>0.999</v>
      </c>
      <c r="X29" s="36">
        <f t="shared" si="18"/>
        <v>0.995</v>
      </c>
      <c r="Y29" s="36">
        <f t="shared" si="19"/>
        <v>0.99299999999999999</v>
      </c>
      <c r="Z29" s="36">
        <f t="shared" si="8"/>
        <v>7.0000000000000062E-3</v>
      </c>
      <c r="AA29" s="32">
        <f t="shared" si="21"/>
        <v>2.0000000000000018E-2</v>
      </c>
      <c r="AB29" s="37">
        <v>0.02</v>
      </c>
      <c r="AC29" s="39">
        <f t="shared" si="20"/>
        <v>0</v>
      </c>
      <c r="BF29" s="32"/>
      <c r="BG29" s="37"/>
      <c r="BH29" s="32"/>
    </row>
    <row r="30" spans="1:60">
      <c r="A30" s="36" t="s">
        <v>79</v>
      </c>
      <c r="B30" s="10">
        <v>55</v>
      </c>
      <c r="C30" s="10" t="s">
        <v>99</v>
      </c>
      <c r="D30" s="10" t="s">
        <v>33</v>
      </c>
      <c r="E30" s="10">
        <v>180</v>
      </c>
      <c r="F30" s="10">
        <v>8</v>
      </c>
      <c r="G30" s="36">
        <f t="shared" si="9"/>
        <v>-22.1</v>
      </c>
      <c r="H30" s="36">
        <f t="shared" si="10"/>
        <v>4.71</v>
      </c>
      <c r="I30" s="36">
        <f t="shared" si="11"/>
        <v>0.48</v>
      </c>
      <c r="J30" s="36">
        <f t="shared" si="0"/>
        <v>1.0799999999999998</v>
      </c>
      <c r="K30" s="36">
        <f t="shared" si="1"/>
        <v>0.71</v>
      </c>
      <c r="L30" s="36">
        <f t="shared" si="2"/>
        <v>2.2699999999999996</v>
      </c>
      <c r="M30" s="36">
        <f t="shared" si="12"/>
        <v>0.995</v>
      </c>
      <c r="N30" s="36">
        <f t="shared" si="13"/>
        <v>0.98499999999999999</v>
      </c>
      <c r="O30" s="36">
        <f t="shared" si="14"/>
        <v>0.90700000000000003</v>
      </c>
      <c r="P30" s="36">
        <f t="shared" si="3"/>
        <v>9.2999999999999972E-2</v>
      </c>
      <c r="Q30" s="36">
        <f t="shared" si="15"/>
        <v>-26.7</v>
      </c>
      <c r="R30" s="36">
        <f t="shared" si="16"/>
        <v>5.64</v>
      </c>
      <c r="S30" s="36">
        <f t="shared" si="4"/>
        <v>0.04</v>
      </c>
      <c r="T30" s="36">
        <f t="shared" si="5"/>
        <v>1.3199999999999998</v>
      </c>
      <c r="U30" s="36">
        <f t="shared" si="6"/>
        <v>0.63</v>
      </c>
      <c r="V30" s="36">
        <f t="shared" si="7"/>
        <v>1.9899999999999998</v>
      </c>
      <c r="W30" s="36">
        <f t="shared" si="17"/>
        <v>0.999</v>
      </c>
      <c r="X30" s="36">
        <f t="shared" si="18"/>
        <v>0.995</v>
      </c>
      <c r="Y30" s="36">
        <f t="shared" si="19"/>
        <v>0.97099999999999997</v>
      </c>
      <c r="Z30" s="36">
        <f t="shared" si="8"/>
        <v>2.9000000000000026E-2</v>
      </c>
      <c r="AA30" s="32">
        <f t="shared" si="21"/>
        <v>0.122</v>
      </c>
      <c r="AB30" s="37">
        <v>0.12</v>
      </c>
      <c r="AC30" s="39">
        <f t="shared" si="20"/>
        <v>-2.0000000000000018E-3</v>
      </c>
      <c r="BF30" s="32"/>
      <c r="BG30" s="37"/>
      <c r="BH30" s="32"/>
    </row>
    <row r="31" spans="1:60">
      <c r="A31" s="36" t="s">
        <v>80</v>
      </c>
      <c r="B31" s="10">
        <v>50</v>
      </c>
      <c r="C31" s="10" t="s">
        <v>43</v>
      </c>
      <c r="D31" s="10" t="s">
        <v>97</v>
      </c>
      <c r="E31" s="10">
        <v>120</v>
      </c>
      <c r="F31" s="10">
        <v>4</v>
      </c>
      <c r="G31" s="36">
        <f t="shared" si="9"/>
        <v>-29.8</v>
      </c>
      <c r="H31" s="36">
        <f t="shared" si="10"/>
        <v>6.36</v>
      </c>
      <c r="I31" s="36">
        <f t="shared" si="11"/>
        <v>-0.48</v>
      </c>
      <c r="J31" s="36">
        <f t="shared" si="0"/>
        <v>0</v>
      </c>
      <c r="K31" s="36">
        <f t="shared" si="1"/>
        <v>0</v>
      </c>
      <c r="L31" s="36">
        <f t="shared" si="2"/>
        <v>-0.48</v>
      </c>
      <c r="M31" s="36">
        <f t="shared" si="12"/>
        <v>1</v>
      </c>
      <c r="N31" s="36">
        <f t="shared" si="13"/>
        <v>0.998</v>
      </c>
      <c r="O31" s="36">
        <f t="shared" si="14"/>
        <v>0.999</v>
      </c>
      <c r="P31" s="36">
        <f t="shared" si="3"/>
        <v>1.0000000000000009E-3</v>
      </c>
      <c r="Q31" s="36">
        <f t="shared" si="15"/>
        <v>-31</v>
      </c>
      <c r="R31" s="36">
        <f t="shared" si="16"/>
        <v>6.62</v>
      </c>
      <c r="S31" s="36">
        <f t="shared" si="4"/>
        <v>-0.04</v>
      </c>
      <c r="T31" s="36">
        <f t="shared" si="5"/>
        <v>0</v>
      </c>
      <c r="U31" s="36">
        <f t="shared" si="6"/>
        <v>0</v>
      </c>
      <c r="V31" s="36">
        <f t="shared" si="7"/>
        <v>-0.04</v>
      </c>
      <c r="W31" s="36">
        <f t="shared" si="17"/>
        <v>1</v>
      </c>
      <c r="X31" s="36">
        <f t="shared" si="18"/>
        <v>0.999</v>
      </c>
      <c r="Y31" s="36">
        <f t="shared" si="19"/>
        <v>0.999</v>
      </c>
      <c r="Z31" s="36">
        <f t="shared" si="8"/>
        <v>1.0000000000000009E-3</v>
      </c>
      <c r="AA31" s="32">
        <f t="shared" si="21"/>
        <v>2.0000000000000018E-3</v>
      </c>
      <c r="AB31" s="37">
        <v>0</v>
      </c>
      <c r="AC31" s="39">
        <f t="shared" si="20"/>
        <v>-2.0000000000000018E-3</v>
      </c>
      <c r="BF31" s="32"/>
      <c r="BG31" s="37"/>
      <c r="BH31" s="32"/>
    </row>
    <row r="32" spans="1:60">
      <c r="A32" s="36" t="s">
        <v>81</v>
      </c>
      <c r="B32" s="10">
        <v>50</v>
      </c>
      <c r="C32" s="10" t="s">
        <v>43</v>
      </c>
      <c r="D32" s="10" t="s">
        <v>97</v>
      </c>
      <c r="E32" s="10">
        <v>180</v>
      </c>
      <c r="F32" s="10">
        <v>8</v>
      </c>
      <c r="G32" s="36">
        <f t="shared" si="9"/>
        <v>-29.8</v>
      </c>
      <c r="H32" s="36">
        <f t="shared" si="10"/>
        <v>6.36</v>
      </c>
      <c r="I32" s="36">
        <f t="shared" si="11"/>
        <v>0.48</v>
      </c>
      <c r="J32" s="36">
        <f t="shared" si="0"/>
        <v>1.0799999999999998</v>
      </c>
      <c r="K32" s="36">
        <f t="shared" si="1"/>
        <v>0</v>
      </c>
      <c r="L32" s="36">
        <f t="shared" si="2"/>
        <v>1.5599999999999998</v>
      </c>
      <c r="M32" s="36">
        <f t="shared" si="12"/>
        <v>1</v>
      </c>
      <c r="N32" s="36">
        <f t="shared" si="13"/>
        <v>0.998</v>
      </c>
      <c r="O32" s="36">
        <f t="shared" si="14"/>
        <v>0.99099999999999999</v>
      </c>
      <c r="P32" s="36">
        <f t="shared" si="3"/>
        <v>9.000000000000008E-3</v>
      </c>
      <c r="Q32" s="36">
        <f t="shared" si="15"/>
        <v>-31</v>
      </c>
      <c r="R32" s="36">
        <f t="shared" si="16"/>
        <v>6.62</v>
      </c>
      <c r="S32" s="36">
        <f t="shared" si="4"/>
        <v>0.04</v>
      </c>
      <c r="T32" s="36">
        <f t="shared" si="5"/>
        <v>1.3199999999999998</v>
      </c>
      <c r="U32" s="36">
        <f t="shared" si="6"/>
        <v>0</v>
      </c>
      <c r="V32" s="36">
        <f t="shared" si="7"/>
        <v>1.3599999999999999</v>
      </c>
      <c r="W32" s="36">
        <f t="shared" si="17"/>
        <v>1</v>
      </c>
      <c r="X32" s="36">
        <f t="shared" si="18"/>
        <v>0.999</v>
      </c>
      <c r="Y32" s="36">
        <f t="shared" si="19"/>
        <v>0.996</v>
      </c>
      <c r="Z32" s="36">
        <f t="shared" si="8"/>
        <v>4.0000000000000036E-3</v>
      </c>
      <c r="AA32" s="32">
        <f t="shared" si="21"/>
        <v>1.3000000000000012E-2</v>
      </c>
      <c r="AB32" s="37">
        <v>0.01</v>
      </c>
      <c r="AC32" s="39">
        <f t="shared" si="20"/>
        <v>-3.0000000000000113E-3</v>
      </c>
      <c r="BF32" s="32"/>
      <c r="BG32" s="37"/>
      <c r="BH32" s="32"/>
    </row>
    <row r="33" spans="1:60">
      <c r="A33" s="36" t="s">
        <v>82</v>
      </c>
      <c r="B33" s="10">
        <v>50</v>
      </c>
      <c r="C33" s="10" t="s">
        <v>43</v>
      </c>
      <c r="D33" s="10" t="s">
        <v>33</v>
      </c>
      <c r="E33" s="10">
        <v>120</v>
      </c>
      <c r="F33" s="10">
        <v>4</v>
      </c>
      <c r="G33" s="36">
        <f t="shared" si="9"/>
        <v>-29.8</v>
      </c>
      <c r="H33" s="36">
        <f t="shared" si="10"/>
        <v>6.36</v>
      </c>
      <c r="I33" s="36">
        <f t="shared" si="11"/>
        <v>-0.48</v>
      </c>
      <c r="J33" s="36">
        <f t="shared" si="0"/>
        <v>0</v>
      </c>
      <c r="K33" s="36">
        <f t="shared" si="1"/>
        <v>0.71</v>
      </c>
      <c r="L33" s="36">
        <f t="shared" si="2"/>
        <v>0.22999999999999998</v>
      </c>
      <c r="M33" s="36">
        <f t="shared" si="12"/>
        <v>1</v>
      </c>
      <c r="N33" s="36">
        <f t="shared" si="13"/>
        <v>0.998</v>
      </c>
      <c r="O33" s="36">
        <f t="shared" si="14"/>
        <v>0.997</v>
      </c>
      <c r="P33" s="36">
        <f t="shared" si="3"/>
        <v>3.0000000000000027E-3</v>
      </c>
      <c r="Q33" s="36">
        <f t="shared" si="15"/>
        <v>-31</v>
      </c>
      <c r="R33" s="36">
        <f t="shared" si="16"/>
        <v>6.62</v>
      </c>
      <c r="S33" s="36">
        <f t="shared" si="4"/>
        <v>-0.04</v>
      </c>
      <c r="T33" s="36">
        <f t="shared" si="5"/>
        <v>0</v>
      </c>
      <c r="U33" s="36">
        <f t="shared" si="6"/>
        <v>0.63</v>
      </c>
      <c r="V33" s="36">
        <f t="shared" si="7"/>
        <v>0.59</v>
      </c>
      <c r="W33" s="36">
        <f t="shared" si="17"/>
        <v>1</v>
      </c>
      <c r="X33" s="36">
        <f t="shared" si="18"/>
        <v>0.999</v>
      </c>
      <c r="Y33" s="36">
        <f t="shared" si="19"/>
        <v>0.998</v>
      </c>
      <c r="Z33" s="36">
        <f t="shared" si="8"/>
        <v>2.0000000000000018E-3</v>
      </c>
      <c r="AA33" s="32">
        <f t="shared" si="21"/>
        <v>5.0000000000000044E-3</v>
      </c>
      <c r="AB33" s="37">
        <v>0</v>
      </c>
      <c r="AC33" s="39">
        <f t="shared" si="20"/>
        <v>-5.0000000000000044E-3</v>
      </c>
      <c r="BF33" s="32"/>
      <c r="BG33" s="37"/>
      <c r="BH33" s="32"/>
    </row>
    <row r="34" spans="1:60">
      <c r="A34" s="36" t="s">
        <v>83</v>
      </c>
      <c r="B34" s="10">
        <v>50</v>
      </c>
      <c r="C34" s="10" t="s">
        <v>43</v>
      </c>
      <c r="D34" s="10" t="s">
        <v>33</v>
      </c>
      <c r="E34" s="10">
        <v>180</v>
      </c>
      <c r="F34" s="10">
        <v>8</v>
      </c>
      <c r="G34" s="36">
        <f t="shared" si="9"/>
        <v>-29.8</v>
      </c>
      <c r="H34" s="36">
        <f t="shared" si="10"/>
        <v>6.36</v>
      </c>
      <c r="I34" s="36">
        <f t="shared" si="11"/>
        <v>0.48</v>
      </c>
      <c r="J34" s="36">
        <f t="shared" si="0"/>
        <v>1.0799999999999998</v>
      </c>
      <c r="K34" s="36">
        <f t="shared" si="1"/>
        <v>0.71</v>
      </c>
      <c r="L34" s="36">
        <f t="shared" si="2"/>
        <v>2.2699999999999996</v>
      </c>
      <c r="M34" s="36">
        <f t="shared" si="12"/>
        <v>1</v>
      </c>
      <c r="N34" s="36">
        <f t="shared" si="13"/>
        <v>0.998</v>
      </c>
      <c r="O34" s="36">
        <f t="shared" si="14"/>
        <v>0.98099999999999998</v>
      </c>
      <c r="P34" s="36">
        <f t="shared" si="3"/>
        <v>1.9000000000000017E-2</v>
      </c>
      <c r="Q34" s="36">
        <f t="shared" si="15"/>
        <v>-31</v>
      </c>
      <c r="R34" s="36">
        <f t="shared" si="16"/>
        <v>6.62</v>
      </c>
      <c r="S34" s="36">
        <f t="shared" si="4"/>
        <v>0.04</v>
      </c>
      <c r="T34" s="36">
        <f t="shared" si="5"/>
        <v>1.3199999999999998</v>
      </c>
      <c r="U34" s="36">
        <f t="shared" si="6"/>
        <v>0.63</v>
      </c>
      <c r="V34" s="36">
        <f t="shared" si="7"/>
        <v>1.9899999999999998</v>
      </c>
      <c r="W34" s="36">
        <f t="shared" si="17"/>
        <v>1</v>
      </c>
      <c r="X34" s="36">
        <f t="shared" si="18"/>
        <v>0.999</v>
      </c>
      <c r="Y34" s="36">
        <f t="shared" si="19"/>
        <v>0.99299999999999999</v>
      </c>
      <c r="Z34" s="36">
        <f t="shared" si="8"/>
        <v>7.0000000000000062E-3</v>
      </c>
      <c r="AA34" s="32">
        <f t="shared" si="21"/>
        <v>2.6000000000000023E-2</v>
      </c>
      <c r="AB34" s="37">
        <v>0.02</v>
      </c>
      <c r="AC34" s="39">
        <f t="shared" si="20"/>
        <v>-6.0000000000000227E-3</v>
      </c>
      <c r="BF34" s="32"/>
      <c r="BG34" s="37"/>
      <c r="BH34" s="32"/>
    </row>
    <row r="35" spans="1:60">
      <c r="A35" s="36" t="s">
        <v>84</v>
      </c>
      <c r="B35" s="10">
        <v>50</v>
      </c>
      <c r="C35" s="10" t="s">
        <v>99</v>
      </c>
      <c r="D35" s="10" t="s">
        <v>97</v>
      </c>
      <c r="E35" s="10">
        <v>120</v>
      </c>
      <c r="F35" s="10">
        <v>4</v>
      </c>
      <c r="G35" s="36">
        <f t="shared" si="9"/>
        <v>-22.1</v>
      </c>
      <c r="H35" s="36">
        <f t="shared" si="10"/>
        <v>4.71</v>
      </c>
      <c r="I35" s="36">
        <f t="shared" si="11"/>
        <v>-0.48</v>
      </c>
      <c r="J35" s="36">
        <f t="shared" si="0"/>
        <v>0</v>
      </c>
      <c r="K35" s="36">
        <f t="shared" si="1"/>
        <v>0</v>
      </c>
      <c r="L35" s="36">
        <f t="shared" si="2"/>
        <v>-0.48</v>
      </c>
      <c r="M35" s="36">
        <f t="shared" si="12"/>
        <v>0.998</v>
      </c>
      <c r="N35" s="36">
        <f t="shared" si="13"/>
        <v>0.99099999999999999</v>
      </c>
      <c r="O35" s="36">
        <f t="shared" si="14"/>
        <v>0.996</v>
      </c>
      <c r="P35" s="36">
        <f t="shared" si="3"/>
        <v>4.0000000000000036E-3</v>
      </c>
      <c r="Q35" s="36">
        <f t="shared" si="15"/>
        <v>-26.7</v>
      </c>
      <c r="R35" s="36">
        <f t="shared" si="16"/>
        <v>5.64</v>
      </c>
      <c r="S35" s="36">
        <f t="shared" si="4"/>
        <v>-0.04</v>
      </c>
      <c r="T35" s="36">
        <f t="shared" si="5"/>
        <v>0</v>
      </c>
      <c r="U35" s="36">
        <f t="shared" si="6"/>
        <v>0</v>
      </c>
      <c r="V35" s="36">
        <f t="shared" si="7"/>
        <v>-0.04</v>
      </c>
      <c r="W35" s="36">
        <f t="shared" si="17"/>
        <v>0.999</v>
      </c>
      <c r="X35" s="36">
        <f t="shared" si="18"/>
        <v>0.997</v>
      </c>
      <c r="Y35" s="36">
        <f t="shared" si="19"/>
        <v>0.998</v>
      </c>
      <c r="Z35" s="36">
        <f t="shared" si="8"/>
        <v>2.0000000000000018E-3</v>
      </c>
      <c r="AA35" s="32">
        <f t="shared" si="21"/>
        <v>6.0000000000000053E-3</v>
      </c>
      <c r="AB35" s="37">
        <v>0.01</v>
      </c>
      <c r="AC35" s="39">
        <f t="shared" si="20"/>
        <v>3.9999999999999949E-3</v>
      </c>
      <c r="BF35" s="32"/>
      <c r="BG35" s="37"/>
      <c r="BH35" s="32"/>
    </row>
    <row r="36" spans="1:60">
      <c r="A36" s="36" t="s">
        <v>85</v>
      </c>
      <c r="B36" s="10">
        <v>50</v>
      </c>
      <c r="C36" s="10" t="s">
        <v>99</v>
      </c>
      <c r="D36" s="10" t="s">
        <v>97</v>
      </c>
      <c r="E36" s="10">
        <v>180</v>
      </c>
      <c r="F36" s="10">
        <v>8</v>
      </c>
      <c r="G36" s="36">
        <f t="shared" si="9"/>
        <v>-22.1</v>
      </c>
      <c r="H36" s="36">
        <f t="shared" si="10"/>
        <v>4.71</v>
      </c>
      <c r="I36" s="36">
        <f t="shared" si="11"/>
        <v>0.48</v>
      </c>
      <c r="J36" s="36">
        <f t="shared" si="0"/>
        <v>1.0799999999999998</v>
      </c>
      <c r="K36" s="36">
        <f t="shared" si="1"/>
        <v>0</v>
      </c>
      <c r="L36" s="36">
        <f t="shared" si="2"/>
        <v>1.5599999999999998</v>
      </c>
      <c r="M36" s="36">
        <f t="shared" si="12"/>
        <v>0.998</v>
      </c>
      <c r="N36" s="36">
        <f t="shared" si="13"/>
        <v>0.99099999999999999</v>
      </c>
      <c r="O36" s="36">
        <f t="shared" si="14"/>
        <v>0.96699999999999997</v>
      </c>
      <c r="P36" s="36">
        <f t="shared" si="3"/>
        <v>3.3000000000000029E-2</v>
      </c>
      <c r="Q36" s="36">
        <f t="shared" si="15"/>
        <v>-26.7</v>
      </c>
      <c r="R36" s="36">
        <f t="shared" si="16"/>
        <v>5.64</v>
      </c>
      <c r="S36" s="36">
        <f t="shared" si="4"/>
        <v>0.04</v>
      </c>
      <c r="T36" s="36">
        <f t="shared" si="5"/>
        <v>1.3199999999999998</v>
      </c>
      <c r="U36" s="36">
        <f t="shared" si="6"/>
        <v>0</v>
      </c>
      <c r="V36" s="36">
        <f t="shared" si="7"/>
        <v>1.3599999999999999</v>
      </c>
      <c r="W36" s="36">
        <f t="shared" si="17"/>
        <v>0.999</v>
      </c>
      <c r="X36" s="36">
        <f t="shared" si="18"/>
        <v>0.997</v>
      </c>
      <c r="Y36" s="36">
        <f t="shared" si="19"/>
        <v>0.99199999999999999</v>
      </c>
      <c r="Z36" s="36">
        <f t="shared" si="8"/>
        <v>8.0000000000000071E-3</v>
      </c>
      <c r="AA36" s="32">
        <f t="shared" si="21"/>
        <v>4.1000000000000036E-2</v>
      </c>
      <c r="AB36" s="37">
        <v>0.04</v>
      </c>
      <c r="AC36" s="39">
        <f t="shared" si="20"/>
        <v>-1.0000000000000356E-3</v>
      </c>
      <c r="BF36" s="32"/>
      <c r="BG36" s="37"/>
      <c r="BH36" s="32"/>
    </row>
    <row r="37" spans="1:60">
      <c r="A37" s="36" t="s">
        <v>86</v>
      </c>
      <c r="B37" s="10">
        <v>50</v>
      </c>
      <c r="C37" s="10" t="s">
        <v>99</v>
      </c>
      <c r="D37" s="10" t="s">
        <v>33</v>
      </c>
      <c r="E37" s="10">
        <v>120</v>
      </c>
      <c r="F37" s="10">
        <v>4</v>
      </c>
      <c r="G37" s="36">
        <f t="shared" si="9"/>
        <v>-22.1</v>
      </c>
      <c r="H37" s="36">
        <f t="shared" si="10"/>
        <v>4.71</v>
      </c>
      <c r="I37" s="36">
        <f t="shared" si="11"/>
        <v>-0.48</v>
      </c>
      <c r="J37" s="36">
        <f t="shared" si="0"/>
        <v>0</v>
      </c>
      <c r="K37" s="36">
        <f t="shared" si="1"/>
        <v>0.71</v>
      </c>
      <c r="L37" s="36">
        <f t="shared" si="2"/>
        <v>0.22999999999999998</v>
      </c>
      <c r="M37" s="36">
        <f t="shared" si="12"/>
        <v>0.998</v>
      </c>
      <c r="N37" s="36">
        <f t="shared" si="13"/>
        <v>0.99099999999999999</v>
      </c>
      <c r="O37" s="36">
        <f t="shared" si="14"/>
        <v>0.99099999999999999</v>
      </c>
      <c r="P37" s="36">
        <f t="shared" si="3"/>
        <v>9.000000000000008E-3</v>
      </c>
      <c r="Q37" s="36">
        <f t="shared" si="15"/>
        <v>-26.7</v>
      </c>
      <c r="R37" s="36">
        <f t="shared" si="16"/>
        <v>5.64</v>
      </c>
      <c r="S37" s="36">
        <f t="shared" si="4"/>
        <v>-0.04</v>
      </c>
      <c r="T37" s="36">
        <f t="shared" si="5"/>
        <v>0</v>
      </c>
      <c r="U37" s="36">
        <f t="shared" si="6"/>
        <v>0.63</v>
      </c>
      <c r="V37" s="36">
        <f t="shared" si="7"/>
        <v>0.59</v>
      </c>
      <c r="W37" s="36">
        <f t="shared" si="17"/>
        <v>0.999</v>
      </c>
      <c r="X37" s="36">
        <f t="shared" si="18"/>
        <v>0.997</v>
      </c>
      <c r="Y37" s="36">
        <f t="shared" si="19"/>
        <v>0.996</v>
      </c>
      <c r="Z37" s="36">
        <f t="shared" si="8"/>
        <v>4.0000000000000036E-3</v>
      </c>
      <c r="AA37" s="32">
        <f t="shared" si="21"/>
        <v>1.3000000000000012E-2</v>
      </c>
      <c r="AB37" s="37">
        <v>0.01</v>
      </c>
      <c r="AC37" s="39">
        <f t="shared" si="20"/>
        <v>-3.0000000000000113E-3</v>
      </c>
      <c r="BF37" s="32"/>
      <c r="BG37" s="37"/>
      <c r="BH37" s="32"/>
    </row>
    <row r="38" spans="1:60">
      <c r="A38" s="36" t="s">
        <v>87</v>
      </c>
      <c r="B38" s="10">
        <v>50</v>
      </c>
      <c r="C38" s="10" t="s">
        <v>99</v>
      </c>
      <c r="D38" s="10" t="s">
        <v>33</v>
      </c>
      <c r="E38" s="10">
        <v>180</v>
      </c>
      <c r="F38" s="10">
        <v>8</v>
      </c>
      <c r="G38" s="36">
        <f t="shared" si="9"/>
        <v>-22.1</v>
      </c>
      <c r="H38" s="36">
        <f t="shared" si="10"/>
        <v>4.71</v>
      </c>
      <c r="I38" s="36">
        <f t="shared" si="11"/>
        <v>0.48</v>
      </c>
      <c r="J38" s="36">
        <f t="shared" si="0"/>
        <v>1.0799999999999998</v>
      </c>
      <c r="K38" s="36">
        <f t="shared" si="1"/>
        <v>0.71</v>
      </c>
      <c r="L38" s="36">
        <f t="shared" si="2"/>
        <v>2.2699999999999996</v>
      </c>
      <c r="M38" s="36">
        <f t="shared" si="12"/>
        <v>0.998</v>
      </c>
      <c r="N38" s="36">
        <f t="shared" si="13"/>
        <v>0.99099999999999999</v>
      </c>
      <c r="O38" s="36">
        <f t="shared" si="14"/>
        <v>0.93400000000000005</v>
      </c>
      <c r="P38" s="36">
        <f t="shared" si="3"/>
        <v>6.5999999999999948E-2</v>
      </c>
      <c r="Q38" s="36">
        <f t="shared" si="15"/>
        <v>-26.7</v>
      </c>
      <c r="R38" s="36">
        <f t="shared" si="16"/>
        <v>5.64</v>
      </c>
      <c r="S38" s="36">
        <f t="shared" si="4"/>
        <v>0.04</v>
      </c>
      <c r="T38" s="36">
        <f t="shared" si="5"/>
        <v>1.3199999999999998</v>
      </c>
      <c r="U38" s="36">
        <f t="shared" si="6"/>
        <v>0.63</v>
      </c>
      <c r="V38" s="36">
        <f t="shared" si="7"/>
        <v>1.9899999999999998</v>
      </c>
      <c r="W38" s="36">
        <f t="shared" si="17"/>
        <v>0.999</v>
      </c>
      <c r="X38" s="36">
        <f t="shared" si="18"/>
        <v>0.997</v>
      </c>
      <c r="Y38" s="36">
        <f t="shared" si="19"/>
        <v>0.98499999999999999</v>
      </c>
      <c r="Z38" s="36">
        <f t="shared" si="8"/>
        <v>1.5000000000000013E-2</v>
      </c>
      <c r="AA38" s="32">
        <f t="shared" si="21"/>
        <v>8.0999999999999961E-2</v>
      </c>
      <c r="AB38" s="37">
        <v>7.0000000000000007E-2</v>
      </c>
      <c r="AC38" s="39">
        <f t="shared" si="20"/>
        <v>-1.0999999999999954E-2</v>
      </c>
      <c r="BF38" s="32"/>
      <c r="BG38" s="37"/>
      <c r="BH38" s="32"/>
    </row>
    <row r="39" spans="1:60">
      <c r="A39" s="36" t="s">
        <v>88</v>
      </c>
      <c r="B39" s="10">
        <v>40</v>
      </c>
      <c r="C39" s="10" t="s">
        <v>43</v>
      </c>
      <c r="D39" s="10" t="s">
        <v>97</v>
      </c>
      <c r="E39" s="10">
        <v>120</v>
      </c>
      <c r="F39" s="10">
        <v>4</v>
      </c>
      <c r="G39" s="36">
        <f t="shared" si="9"/>
        <v>-29.8</v>
      </c>
      <c r="H39" s="36">
        <f t="shared" si="10"/>
        <v>6.36</v>
      </c>
      <c r="I39" s="36">
        <f t="shared" si="11"/>
        <v>-0.48</v>
      </c>
      <c r="J39" s="36">
        <f t="shared" si="0"/>
        <v>0</v>
      </c>
      <c r="K39" s="36">
        <f t="shared" si="1"/>
        <v>0</v>
      </c>
      <c r="L39" s="36">
        <f t="shared" si="2"/>
        <v>-0.48</v>
      </c>
      <c r="M39" s="36">
        <f t="shared" si="12"/>
        <v>1</v>
      </c>
      <c r="N39" s="36">
        <f t="shared" si="13"/>
        <v>1</v>
      </c>
      <c r="O39" s="36">
        <f t="shared" si="14"/>
        <v>1</v>
      </c>
      <c r="P39" s="36">
        <f t="shared" si="3"/>
        <v>0</v>
      </c>
      <c r="Q39" s="36">
        <f t="shared" si="15"/>
        <v>-31</v>
      </c>
      <c r="R39" s="36">
        <f t="shared" si="16"/>
        <v>6.62</v>
      </c>
      <c r="S39" s="36">
        <f t="shared" si="4"/>
        <v>-0.04</v>
      </c>
      <c r="T39" s="36">
        <f t="shared" si="5"/>
        <v>0</v>
      </c>
      <c r="U39" s="36">
        <f t="shared" si="6"/>
        <v>0</v>
      </c>
      <c r="V39" s="36">
        <f t="shared" si="7"/>
        <v>-0.04</v>
      </c>
      <c r="W39" s="36">
        <f t="shared" si="17"/>
        <v>1</v>
      </c>
      <c r="X39" s="36">
        <f t="shared" si="18"/>
        <v>1</v>
      </c>
      <c r="Y39" s="36">
        <f t="shared" si="19"/>
        <v>1</v>
      </c>
      <c r="Z39" s="36">
        <f t="shared" si="8"/>
        <v>0</v>
      </c>
      <c r="AA39" s="32">
        <f t="shared" si="21"/>
        <v>0</v>
      </c>
      <c r="AB39" s="37">
        <v>0</v>
      </c>
      <c r="AC39" s="39">
        <f t="shared" si="20"/>
        <v>0</v>
      </c>
      <c r="BF39" s="32"/>
      <c r="BG39" s="37"/>
      <c r="BH39" s="32"/>
    </row>
    <row r="40" spans="1:60">
      <c r="A40" s="36" t="s">
        <v>89</v>
      </c>
      <c r="B40" s="10">
        <v>40</v>
      </c>
      <c r="C40" s="10" t="s">
        <v>43</v>
      </c>
      <c r="D40" s="10" t="s">
        <v>97</v>
      </c>
      <c r="E40" s="10">
        <v>180</v>
      </c>
      <c r="F40" s="10">
        <v>8</v>
      </c>
      <c r="G40" s="36">
        <f t="shared" si="9"/>
        <v>-29.8</v>
      </c>
      <c r="H40" s="36">
        <f t="shared" si="10"/>
        <v>6.36</v>
      </c>
      <c r="I40" s="36">
        <f t="shared" si="11"/>
        <v>0.48</v>
      </c>
      <c r="J40" s="36">
        <f t="shared" si="0"/>
        <v>1.0799999999999998</v>
      </c>
      <c r="K40" s="36">
        <f t="shared" si="1"/>
        <v>0</v>
      </c>
      <c r="L40" s="36">
        <f t="shared" si="2"/>
        <v>1.5599999999999998</v>
      </c>
      <c r="M40" s="36">
        <f t="shared" si="12"/>
        <v>1</v>
      </c>
      <c r="N40" s="36">
        <f t="shared" si="13"/>
        <v>1</v>
      </c>
      <c r="O40" s="36">
        <f t="shared" si="14"/>
        <v>1</v>
      </c>
      <c r="P40" s="36">
        <f t="shared" si="3"/>
        <v>0</v>
      </c>
      <c r="Q40" s="36">
        <f t="shared" si="15"/>
        <v>-31</v>
      </c>
      <c r="R40" s="36">
        <f t="shared" si="16"/>
        <v>6.62</v>
      </c>
      <c r="S40" s="36">
        <f t="shared" si="4"/>
        <v>0.04</v>
      </c>
      <c r="T40" s="36">
        <f t="shared" si="5"/>
        <v>1.3199999999999998</v>
      </c>
      <c r="U40" s="36">
        <f t="shared" si="6"/>
        <v>0</v>
      </c>
      <c r="V40" s="36">
        <f t="shared" si="7"/>
        <v>1.3599999999999999</v>
      </c>
      <c r="W40" s="36">
        <f t="shared" si="17"/>
        <v>1</v>
      </c>
      <c r="X40" s="36">
        <f t="shared" si="18"/>
        <v>1</v>
      </c>
      <c r="Y40" s="36">
        <f t="shared" si="19"/>
        <v>1</v>
      </c>
      <c r="Z40" s="36">
        <f t="shared" si="8"/>
        <v>0</v>
      </c>
      <c r="AA40" s="32">
        <f t="shared" si="21"/>
        <v>0</v>
      </c>
      <c r="AB40" s="37">
        <v>0</v>
      </c>
      <c r="AC40" s="39">
        <f t="shared" si="20"/>
        <v>0</v>
      </c>
      <c r="BF40" s="32"/>
      <c r="BG40" s="37"/>
      <c r="BH40" s="32"/>
    </row>
    <row r="41" spans="1:60">
      <c r="A41" s="36" t="s">
        <v>90</v>
      </c>
      <c r="B41" s="10">
        <v>40</v>
      </c>
      <c r="C41" s="10" t="s">
        <v>43</v>
      </c>
      <c r="D41" s="10" t="s">
        <v>33</v>
      </c>
      <c r="E41" s="10">
        <v>120</v>
      </c>
      <c r="F41" s="10">
        <v>4</v>
      </c>
      <c r="G41" s="36">
        <f t="shared" si="9"/>
        <v>-29.8</v>
      </c>
      <c r="H41" s="36">
        <f t="shared" si="10"/>
        <v>6.36</v>
      </c>
      <c r="I41" s="36">
        <f t="shared" si="11"/>
        <v>-0.48</v>
      </c>
      <c r="J41" s="36">
        <f t="shared" si="0"/>
        <v>0</v>
      </c>
      <c r="K41" s="36">
        <f t="shared" si="1"/>
        <v>0.71</v>
      </c>
      <c r="L41" s="36">
        <f t="shared" si="2"/>
        <v>0.22999999999999998</v>
      </c>
      <c r="M41" s="36">
        <f t="shared" si="12"/>
        <v>1</v>
      </c>
      <c r="N41" s="36">
        <f t="shared" si="13"/>
        <v>1</v>
      </c>
      <c r="O41" s="36">
        <f t="shared" si="14"/>
        <v>1</v>
      </c>
      <c r="P41" s="36">
        <f t="shared" si="3"/>
        <v>0</v>
      </c>
      <c r="Q41" s="36">
        <f t="shared" si="15"/>
        <v>-31</v>
      </c>
      <c r="R41" s="36">
        <f t="shared" si="16"/>
        <v>6.62</v>
      </c>
      <c r="S41" s="36">
        <f t="shared" si="4"/>
        <v>-0.04</v>
      </c>
      <c r="T41" s="36">
        <f t="shared" si="5"/>
        <v>0</v>
      </c>
      <c r="U41" s="36">
        <f t="shared" si="6"/>
        <v>0.63</v>
      </c>
      <c r="V41" s="36">
        <f t="shared" si="7"/>
        <v>0.59</v>
      </c>
      <c r="W41" s="36">
        <f t="shared" si="17"/>
        <v>1</v>
      </c>
      <c r="X41" s="36">
        <f t="shared" si="18"/>
        <v>1</v>
      </c>
      <c r="Y41" s="36">
        <f t="shared" si="19"/>
        <v>1</v>
      </c>
      <c r="Z41" s="36">
        <f t="shared" si="8"/>
        <v>0</v>
      </c>
      <c r="AA41" s="32">
        <f t="shared" si="21"/>
        <v>0</v>
      </c>
      <c r="AB41" s="37">
        <v>0</v>
      </c>
      <c r="AC41" s="39">
        <f t="shared" si="20"/>
        <v>0</v>
      </c>
      <c r="BF41" s="32"/>
      <c r="BG41" s="37"/>
      <c r="BH41" s="32"/>
    </row>
    <row r="42" spans="1:60">
      <c r="A42" s="36" t="s">
        <v>91</v>
      </c>
      <c r="B42" s="10">
        <v>40</v>
      </c>
      <c r="C42" s="10" t="s">
        <v>43</v>
      </c>
      <c r="D42" s="10" t="s">
        <v>33</v>
      </c>
      <c r="E42" s="10">
        <v>180</v>
      </c>
      <c r="F42" s="10">
        <v>8</v>
      </c>
      <c r="G42" s="36">
        <f t="shared" si="9"/>
        <v>-29.8</v>
      </c>
      <c r="H42" s="36">
        <f t="shared" si="10"/>
        <v>6.36</v>
      </c>
      <c r="I42" s="36">
        <f t="shared" si="11"/>
        <v>0.48</v>
      </c>
      <c r="J42" s="36">
        <f t="shared" si="0"/>
        <v>1.0799999999999998</v>
      </c>
      <c r="K42" s="36">
        <f t="shared" si="1"/>
        <v>0.71</v>
      </c>
      <c r="L42" s="36">
        <f t="shared" si="2"/>
        <v>2.2699999999999996</v>
      </c>
      <c r="M42" s="36">
        <f t="shared" si="12"/>
        <v>1</v>
      </c>
      <c r="N42" s="36">
        <f t="shared" si="13"/>
        <v>1</v>
      </c>
      <c r="O42" s="36">
        <f t="shared" si="14"/>
        <v>1</v>
      </c>
      <c r="P42" s="36">
        <f t="shared" si="3"/>
        <v>0</v>
      </c>
      <c r="Q42" s="36">
        <f t="shared" si="15"/>
        <v>-31</v>
      </c>
      <c r="R42" s="36">
        <f t="shared" si="16"/>
        <v>6.62</v>
      </c>
      <c r="S42" s="36">
        <f t="shared" si="4"/>
        <v>0.04</v>
      </c>
      <c r="T42" s="36">
        <f t="shared" si="5"/>
        <v>1.3199999999999998</v>
      </c>
      <c r="U42" s="36">
        <f t="shared" si="6"/>
        <v>0.63</v>
      </c>
      <c r="V42" s="36">
        <f t="shared" si="7"/>
        <v>1.9899999999999998</v>
      </c>
      <c r="W42" s="36">
        <f t="shared" si="17"/>
        <v>1</v>
      </c>
      <c r="X42" s="36">
        <f t="shared" si="18"/>
        <v>1</v>
      </c>
      <c r="Y42" s="36">
        <f t="shared" si="19"/>
        <v>1</v>
      </c>
      <c r="Z42" s="36">
        <f t="shared" si="8"/>
        <v>0</v>
      </c>
      <c r="AA42" s="32">
        <f t="shared" si="21"/>
        <v>0</v>
      </c>
      <c r="AB42" s="37">
        <v>0</v>
      </c>
      <c r="AC42" s="39">
        <f t="shared" si="20"/>
        <v>0</v>
      </c>
      <c r="BF42" s="32"/>
      <c r="BG42" s="37"/>
      <c r="BH42" s="32"/>
    </row>
    <row r="43" spans="1:60">
      <c r="A43" s="36" t="s">
        <v>92</v>
      </c>
      <c r="B43" s="10">
        <v>40</v>
      </c>
      <c r="C43" s="10" t="s">
        <v>99</v>
      </c>
      <c r="D43" s="10" t="s">
        <v>97</v>
      </c>
      <c r="E43" s="10">
        <v>120</v>
      </c>
      <c r="F43" s="10">
        <v>4</v>
      </c>
      <c r="G43" s="36">
        <f t="shared" si="9"/>
        <v>-22.1</v>
      </c>
      <c r="H43" s="36">
        <f t="shared" si="10"/>
        <v>4.71</v>
      </c>
      <c r="I43" s="36">
        <f t="shared" si="11"/>
        <v>-0.48</v>
      </c>
      <c r="J43" s="36">
        <f t="shared" si="0"/>
        <v>0</v>
      </c>
      <c r="K43" s="36">
        <f t="shared" si="1"/>
        <v>0</v>
      </c>
      <c r="L43" s="36">
        <f t="shared" si="2"/>
        <v>-0.48</v>
      </c>
      <c r="M43" s="36">
        <f t="shared" si="12"/>
        <v>1</v>
      </c>
      <c r="N43" s="36">
        <f t="shared" si="13"/>
        <v>0.998</v>
      </c>
      <c r="O43" s="36">
        <f t="shared" si="14"/>
        <v>0.999</v>
      </c>
      <c r="P43" s="36">
        <f t="shared" si="3"/>
        <v>1.0000000000000009E-3</v>
      </c>
      <c r="Q43" s="36">
        <f t="shared" si="15"/>
        <v>-26.7</v>
      </c>
      <c r="R43" s="36">
        <f t="shared" si="16"/>
        <v>5.64</v>
      </c>
      <c r="S43" s="36">
        <f t="shared" si="4"/>
        <v>-0.04</v>
      </c>
      <c r="T43" s="36">
        <f t="shared" si="5"/>
        <v>0</v>
      </c>
      <c r="U43" s="36">
        <f t="shared" si="6"/>
        <v>0</v>
      </c>
      <c r="V43" s="36">
        <f t="shared" si="7"/>
        <v>-0.04</v>
      </c>
      <c r="W43" s="36">
        <f t="shared" si="17"/>
        <v>1</v>
      </c>
      <c r="X43" s="36">
        <f t="shared" si="18"/>
        <v>0.999</v>
      </c>
      <c r="Y43" s="36">
        <f t="shared" si="19"/>
        <v>0.999</v>
      </c>
      <c r="Z43" s="36">
        <f t="shared" si="8"/>
        <v>1.0000000000000009E-3</v>
      </c>
      <c r="AA43" s="32">
        <f t="shared" si="21"/>
        <v>2.0000000000000018E-3</v>
      </c>
      <c r="AB43" s="37">
        <v>0</v>
      </c>
      <c r="AC43" s="39">
        <f t="shared" si="20"/>
        <v>-2.0000000000000018E-3</v>
      </c>
      <c r="BF43" s="32"/>
      <c r="BG43" s="37"/>
      <c r="BH43" s="32"/>
    </row>
    <row r="44" spans="1:60">
      <c r="A44" s="36" t="s">
        <v>93</v>
      </c>
      <c r="B44" s="10">
        <v>40</v>
      </c>
      <c r="C44" s="10" t="s">
        <v>99</v>
      </c>
      <c r="D44" s="10" t="s">
        <v>97</v>
      </c>
      <c r="E44" s="10">
        <v>180</v>
      </c>
      <c r="F44" s="10">
        <v>8</v>
      </c>
      <c r="G44" s="36">
        <f t="shared" si="9"/>
        <v>-22.1</v>
      </c>
      <c r="H44" s="36">
        <f t="shared" si="10"/>
        <v>4.71</v>
      </c>
      <c r="I44" s="36">
        <f t="shared" si="11"/>
        <v>0.48</v>
      </c>
      <c r="J44" s="36">
        <f t="shared" si="0"/>
        <v>1.0799999999999998</v>
      </c>
      <c r="K44" s="36">
        <f t="shared" si="1"/>
        <v>0</v>
      </c>
      <c r="L44" s="36">
        <f t="shared" si="2"/>
        <v>1.5599999999999998</v>
      </c>
      <c r="M44" s="36">
        <f t="shared" si="12"/>
        <v>1</v>
      </c>
      <c r="N44" s="36">
        <f t="shared" si="13"/>
        <v>0.998</v>
      </c>
      <c r="O44" s="36">
        <f t="shared" si="14"/>
        <v>0.99099999999999999</v>
      </c>
      <c r="P44" s="36">
        <f t="shared" si="3"/>
        <v>9.000000000000008E-3</v>
      </c>
      <c r="Q44" s="36">
        <f t="shared" si="15"/>
        <v>-26.7</v>
      </c>
      <c r="R44" s="36">
        <f t="shared" si="16"/>
        <v>5.64</v>
      </c>
      <c r="S44" s="36">
        <f t="shared" si="4"/>
        <v>0.04</v>
      </c>
      <c r="T44" s="36">
        <f t="shared" si="5"/>
        <v>1.3199999999999998</v>
      </c>
      <c r="U44" s="36">
        <f t="shared" si="6"/>
        <v>0</v>
      </c>
      <c r="V44" s="36">
        <f t="shared" si="7"/>
        <v>1.3599999999999999</v>
      </c>
      <c r="W44" s="36">
        <f t="shared" si="17"/>
        <v>1</v>
      </c>
      <c r="X44" s="36">
        <f t="shared" si="18"/>
        <v>0.999</v>
      </c>
      <c r="Y44" s="36">
        <f t="shared" si="19"/>
        <v>0.996</v>
      </c>
      <c r="Z44" s="36">
        <f t="shared" si="8"/>
        <v>4.0000000000000036E-3</v>
      </c>
      <c r="AA44" s="32">
        <f t="shared" si="21"/>
        <v>1.3000000000000012E-2</v>
      </c>
      <c r="AB44" s="37">
        <v>0.01</v>
      </c>
      <c r="AC44" s="39">
        <f t="shared" si="20"/>
        <v>-3.0000000000000113E-3</v>
      </c>
      <c r="BF44" s="32"/>
      <c r="BG44" s="37"/>
      <c r="BH44" s="32"/>
    </row>
    <row r="45" spans="1:60">
      <c r="A45" s="36" t="s">
        <v>94</v>
      </c>
      <c r="B45" s="10">
        <v>40</v>
      </c>
      <c r="C45" s="10" t="s">
        <v>99</v>
      </c>
      <c r="D45" s="10" t="s">
        <v>33</v>
      </c>
      <c r="E45" s="10">
        <v>120</v>
      </c>
      <c r="F45" s="10">
        <v>4</v>
      </c>
      <c r="G45" s="36">
        <f t="shared" si="9"/>
        <v>-22.1</v>
      </c>
      <c r="H45" s="36">
        <f t="shared" si="10"/>
        <v>4.71</v>
      </c>
      <c r="I45" s="36">
        <f t="shared" si="11"/>
        <v>-0.48</v>
      </c>
      <c r="J45" s="36">
        <f t="shared" si="0"/>
        <v>0</v>
      </c>
      <c r="K45" s="36">
        <f t="shared" si="1"/>
        <v>0.71</v>
      </c>
      <c r="L45" s="36">
        <f t="shared" si="2"/>
        <v>0.22999999999999998</v>
      </c>
      <c r="M45" s="36">
        <f t="shared" si="12"/>
        <v>1</v>
      </c>
      <c r="N45" s="36">
        <f t="shared" si="13"/>
        <v>0.998</v>
      </c>
      <c r="O45" s="36">
        <f t="shared" si="14"/>
        <v>0.997</v>
      </c>
      <c r="P45" s="36">
        <f t="shared" si="3"/>
        <v>3.0000000000000027E-3</v>
      </c>
      <c r="Q45" s="36">
        <f t="shared" si="15"/>
        <v>-26.7</v>
      </c>
      <c r="R45" s="36">
        <f t="shared" si="16"/>
        <v>5.64</v>
      </c>
      <c r="S45" s="36">
        <f t="shared" si="4"/>
        <v>-0.04</v>
      </c>
      <c r="T45" s="36">
        <f t="shared" si="5"/>
        <v>0</v>
      </c>
      <c r="U45" s="36">
        <f t="shared" si="6"/>
        <v>0.63</v>
      </c>
      <c r="V45" s="36">
        <f t="shared" si="7"/>
        <v>0.59</v>
      </c>
      <c r="W45" s="36">
        <f t="shared" si="17"/>
        <v>1</v>
      </c>
      <c r="X45" s="36">
        <f t="shared" si="18"/>
        <v>0.999</v>
      </c>
      <c r="Y45" s="36">
        <f t="shared" si="19"/>
        <v>0.998</v>
      </c>
      <c r="Z45" s="36">
        <f t="shared" si="8"/>
        <v>2.0000000000000018E-3</v>
      </c>
      <c r="AA45" s="32">
        <f t="shared" si="21"/>
        <v>5.0000000000000044E-3</v>
      </c>
      <c r="AB45" s="37">
        <v>0</v>
      </c>
      <c r="AC45" s="39">
        <f t="shared" si="20"/>
        <v>-5.0000000000000044E-3</v>
      </c>
      <c r="BF45" s="32"/>
      <c r="BG45" s="37"/>
      <c r="BH45" s="32"/>
    </row>
    <row r="46" spans="1:60">
      <c r="A46" s="36" t="s">
        <v>95</v>
      </c>
      <c r="B46" s="10">
        <v>40</v>
      </c>
      <c r="C46" s="10" t="s">
        <v>99</v>
      </c>
      <c r="D46" s="10" t="s">
        <v>33</v>
      </c>
      <c r="E46" s="10">
        <v>180</v>
      </c>
      <c r="F46" s="10">
        <v>8</v>
      </c>
      <c r="G46" s="36">
        <f t="shared" si="9"/>
        <v>-22.1</v>
      </c>
      <c r="H46" s="36">
        <f t="shared" si="10"/>
        <v>4.71</v>
      </c>
      <c r="I46" s="36">
        <f t="shared" si="11"/>
        <v>0.48</v>
      </c>
      <c r="J46" s="36">
        <f t="shared" si="0"/>
        <v>1.0799999999999998</v>
      </c>
      <c r="K46" s="36">
        <f t="shared" si="1"/>
        <v>0.71</v>
      </c>
      <c r="L46" s="36">
        <f t="shared" si="2"/>
        <v>2.2699999999999996</v>
      </c>
      <c r="M46" s="36">
        <f t="shared" si="12"/>
        <v>1</v>
      </c>
      <c r="N46" s="36">
        <f t="shared" si="13"/>
        <v>0.998</v>
      </c>
      <c r="O46" s="36">
        <f t="shared" si="14"/>
        <v>0.98099999999999998</v>
      </c>
      <c r="P46" s="36">
        <f t="shared" si="3"/>
        <v>1.9000000000000017E-2</v>
      </c>
      <c r="Q46" s="36">
        <f t="shared" si="15"/>
        <v>-26.7</v>
      </c>
      <c r="R46" s="36">
        <f t="shared" si="16"/>
        <v>5.64</v>
      </c>
      <c r="S46" s="36">
        <f t="shared" si="4"/>
        <v>0.04</v>
      </c>
      <c r="T46" s="36">
        <f t="shared" si="5"/>
        <v>1.3199999999999998</v>
      </c>
      <c r="U46" s="36">
        <f t="shared" si="6"/>
        <v>0.63</v>
      </c>
      <c r="V46" s="36">
        <f t="shared" si="7"/>
        <v>1.9899999999999998</v>
      </c>
      <c r="W46" s="36">
        <f t="shared" si="17"/>
        <v>1</v>
      </c>
      <c r="X46" s="36">
        <f t="shared" si="18"/>
        <v>0.999</v>
      </c>
      <c r="Y46" s="36">
        <f t="shared" si="19"/>
        <v>0.99299999999999999</v>
      </c>
      <c r="Z46" s="36">
        <f t="shared" si="8"/>
        <v>7.0000000000000062E-3</v>
      </c>
      <c r="AA46" s="32">
        <f t="shared" si="21"/>
        <v>2.6000000000000023E-2</v>
      </c>
      <c r="AB46" s="37">
        <v>0.02</v>
      </c>
      <c r="AC46" s="39">
        <f t="shared" si="20"/>
        <v>-6.0000000000000227E-3</v>
      </c>
      <c r="BF46" s="32"/>
      <c r="BG46" s="37"/>
      <c r="BH46" s="32"/>
    </row>
    <row r="47" spans="1:60" s="43" customFormat="1"/>
    <row r="48" spans="1:60" s="43" customFormat="1" ht="17" customHeight="1"/>
    <row r="49" spans="1:60">
      <c r="A49" s="70" t="s">
        <v>38</v>
      </c>
      <c r="B49" s="70"/>
      <c r="C49" s="70"/>
      <c r="D49" s="70"/>
      <c r="E49" s="70"/>
      <c r="F49" s="70"/>
      <c r="G49" s="70" t="s">
        <v>39</v>
      </c>
      <c r="H49" s="70"/>
      <c r="I49" s="70"/>
      <c r="J49" s="70"/>
      <c r="K49" s="70"/>
      <c r="L49" s="70"/>
      <c r="M49" s="70"/>
      <c r="N49" s="70"/>
      <c r="O49" s="70"/>
      <c r="P49" s="70"/>
      <c r="Q49" s="70" t="s">
        <v>40</v>
      </c>
      <c r="R49" s="70"/>
      <c r="S49" s="70"/>
      <c r="T49" s="70"/>
      <c r="U49" s="70"/>
      <c r="V49" s="70"/>
      <c r="W49" s="70"/>
      <c r="X49" s="70"/>
      <c r="Y49" s="70"/>
      <c r="Z49" s="70"/>
      <c r="AA49" s="71" t="s">
        <v>96</v>
      </c>
      <c r="AB49" s="71"/>
    </row>
    <row r="50" spans="1:60">
      <c r="A50" s="70"/>
      <c r="B50" s="70"/>
      <c r="C50" s="70"/>
      <c r="D50" s="70"/>
      <c r="E50" s="70"/>
      <c r="F50" s="70"/>
      <c r="G50" s="70" t="s">
        <v>60</v>
      </c>
      <c r="H50" s="70"/>
      <c r="I50" s="70"/>
      <c r="J50" s="70" t="s">
        <v>61</v>
      </c>
      <c r="K50" s="70"/>
      <c r="L50" s="70"/>
      <c r="M50" s="70"/>
      <c r="N50" s="70"/>
      <c r="O50" s="70"/>
      <c r="P50" s="70"/>
      <c r="Q50" s="70" t="s">
        <v>60</v>
      </c>
      <c r="R50" s="70"/>
      <c r="S50" s="70"/>
      <c r="T50" s="70" t="s">
        <v>61</v>
      </c>
      <c r="U50" s="70"/>
      <c r="V50" s="70"/>
      <c r="W50" s="70"/>
      <c r="X50" s="70"/>
      <c r="Y50" s="70"/>
      <c r="Z50" s="70"/>
      <c r="AA50" s="71"/>
      <c r="AB50" s="71"/>
    </row>
    <row r="51" spans="1:60" ht="18">
      <c r="A51" s="12" t="s">
        <v>35</v>
      </c>
      <c r="B51" s="12" t="s">
        <v>12</v>
      </c>
      <c r="C51" s="12" t="s">
        <v>13</v>
      </c>
      <c r="D51" s="12" t="s">
        <v>5</v>
      </c>
      <c r="E51" s="12" t="s">
        <v>8</v>
      </c>
      <c r="F51" s="12" t="s">
        <v>34</v>
      </c>
      <c r="G51" s="24" t="s">
        <v>42</v>
      </c>
      <c r="H51" s="24" t="s">
        <v>17</v>
      </c>
      <c r="I51" s="24" t="s">
        <v>45</v>
      </c>
      <c r="J51" s="24" t="s">
        <v>46</v>
      </c>
      <c r="K51" s="24" t="s">
        <v>47</v>
      </c>
      <c r="L51" s="26" t="s">
        <v>48</v>
      </c>
      <c r="M51" s="29" t="s">
        <v>49</v>
      </c>
      <c r="N51" s="29" t="s">
        <v>50</v>
      </c>
      <c r="O51" s="29" t="s">
        <v>52</v>
      </c>
      <c r="P51" s="29" t="s">
        <v>51</v>
      </c>
      <c r="Q51" s="25" t="s">
        <v>19</v>
      </c>
      <c r="R51" s="25" t="s">
        <v>17</v>
      </c>
      <c r="S51" s="23" t="s">
        <v>45</v>
      </c>
      <c r="T51" s="23" t="s">
        <v>46</v>
      </c>
      <c r="U51" s="23" t="s">
        <v>47</v>
      </c>
      <c r="V51" s="28" t="s">
        <v>48</v>
      </c>
      <c r="W51" s="28" t="s">
        <v>49</v>
      </c>
      <c r="X51" s="28" t="s">
        <v>50</v>
      </c>
      <c r="Y51" s="28" t="s">
        <v>52</v>
      </c>
      <c r="Z51" s="27" t="s">
        <v>51</v>
      </c>
      <c r="AA51" s="30" t="s">
        <v>53</v>
      </c>
      <c r="AB51" s="35" t="s">
        <v>62</v>
      </c>
      <c r="AC51" s="38" t="s">
        <v>98</v>
      </c>
    </row>
    <row r="52" spans="1:60">
      <c r="A52" s="36" t="s">
        <v>100</v>
      </c>
      <c r="B52" s="10">
        <v>65</v>
      </c>
      <c r="C52" s="10" t="s">
        <v>43</v>
      </c>
      <c r="D52" s="10" t="s">
        <v>97</v>
      </c>
      <c r="E52" s="10">
        <v>120</v>
      </c>
      <c r="F52" s="10">
        <v>4</v>
      </c>
      <c r="G52" s="36">
        <f>_xlfn.IFS(AND($J$50="Low",C52="F"),-29.8, AND($J$50="High",C52="F"),-28.7, AND($J$50="Low",C52="M"),-22.1,AND($J$50="High",C52="M"),-21)</f>
        <v>-28.7</v>
      </c>
      <c r="H52" s="36">
        <f>_xlfn.IFS(AND($J$50="Low",C52="F"),6.36, AND($J$50="High",C52="F"),6.23, AND($J$50="Low",C52="M"),4.71,AND($J$50="High",C52="M"),4.62)</f>
        <v>6.23</v>
      </c>
      <c r="I52" s="36">
        <f t="shared" ref="I52:I91" si="44">0.24*(F52-6)</f>
        <v>-0.48</v>
      </c>
      <c r="J52" s="36">
        <f t="shared" ref="J52:J91" si="45">0.018*(E52-120)</f>
        <v>0</v>
      </c>
      <c r="K52" s="36">
        <f t="shared" ref="K52:K91" si="46">IF(D52="Y", 0.71, 0)</f>
        <v>0</v>
      </c>
      <c r="L52" s="36">
        <f t="shared" ref="L52:L91" si="47">I52+J52+K52</f>
        <v>-0.48</v>
      </c>
      <c r="M52" s="36">
        <f t="shared" ref="M52:M91" si="48">EXP(-1*(EXP(G52))*((B52-20)^H52))</f>
        <v>0.99318011290249297</v>
      </c>
      <c r="N52" s="36">
        <f t="shared" ref="N52:N91" si="49">EXP(-1*(EXP(G52))*((B52-10)^H52))</f>
        <v>0.97639354884536</v>
      </c>
      <c r="O52" s="36">
        <f t="shared" ref="O52:O91" si="50">((N52^EXP(L52))/(M52^EXP(L52)))</f>
        <v>0.98950746815416046</v>
      </c>
      <c r="P52" s="36">
        <f t="shared" ref="P52:P91" si="51">1-O52</f>
        <v>1.0492531845839537E-2</v>
      </c>
      <c r="Q52" s="36">
        <f>_xlfn.IFS(AND($T$50="Low",C52="F"),-31, AND($T$50="High",C52="F"),-30, AND($T$50="Low",C52="M"),-26.7,AND($T$50="High",C52="M"),-25.7)</f>
        <v>-30</v>
      </c>
      <c r="R52" s="36">
        <f>_xlfn.IFS(AND($T$50="Low",C52="F"),6.62, AND($T$50="High",C52="F"),6.42, AND($T$50="Low",C52="M"),5.64,AND($T$50="High",C52="M"),5.47)</f>
        <v>6.42</v>
      </c>
      <c r="S52" s="36">
        <f t="shared" ref="S52:S91" si="52">0.02*(F52-6)</f>
        <v>-0.04</v>
      </c>
      <c r="T52" s="36">
        <f t="shared" ref="T52:T91" si="53">0.022*(E52-120)</f>
        <v>0</v>
      </c>
      <c r="U52" s="36">
        <f t="shared" ref="U52:U91" si="54">IF(D52="Y", 0.63, 0)</f>
        <v>0</v>
      </c>
      <c r="V52" s="36">
        <f t="shared" ref="V52:V91" si="55">S52+T52+U52</f>
        <v>-0.04</v>
      </c>
      <c r="W52" s="36">
        <f t="shared" ref="W52:W91" si="56">EXP(-1*(EXP(Q52))*((B52-20)^R52))</f>
        <v>0.99616332137763153</v>
      </c>
      <c r="X52" s="36">
        <f t="shared" ref="X52:X91" si="57">EXP(-1*(EXP(Q52))*((B52-10)^R52))</f>
        <v>0.98615572313038891</v>
      </c>
      <c r="Y52" s="36">
        <f t="shared" ref="Y52:Y91" si="58">((X52^EXP(V52))/(W52^EXP(V52)))</f>
        <v>0.990345865071245</v>
      </c>
      <c r="Z52" s="36">
        <f t="shared" ref="Z52:Z91" si="59">1-Y52</f>
        <v>9.6541349287549982E-3</v>
      </c>
      <c r="AA52" s="32">
        <f t="shared" ref="AA52:AA91" si="60">Z52+P52</f>
        <v>2.0146666774594535E-2</v>
      </c>
      <c r="AB52" s="37">
        <v>0.02</v>
      </c>
      <c r="AC52" s="39">
        <f>AB52-AA52</f>
        <v>-1.466667745945345E-4</v>
      </c>
      <c r="BF52" s="32"/>
      <c r="BG52" s="37"/>
      <c r="BH52" s="32"/>
    </row>
    <row r="53" spans="1:60">
      <c r="A53" s="36" t="s">
        <v>101</v>
      </c>
      <c r="B53" s="10">
        <v>65</v>
      </c>
      <c r="C53" s="10" t="s">
        <v>43</v>
      </c>
      <c r="D53" s="10" t="s">
        <v>97</v>
      </c>
      <c r="E53" s="10">
        <v>180</v>
      </c>
      <c r="F53" s="10">
        <v>8</v>
      </c>
      <c r="G53" s="36">
        <f t="shared" ref="G53:G79" si="61">_xlfn.IFS(AND($J$50="Low",C53="F"),-29.8, AND($J$50="High",C53="F"),-28.7, AND($J$50="Low",C53="M"),-22.1,AND($J$50="High",C53="M"),-21)</f>
        <v>-28.7</v>
      </c>
      <c r="H53" s="36">
        <f t="shared" ref="H53:H79" si="62">_xlfn.IFS(AND($J$50="Low",C53="F"),6.36, AND($J$50="High",C53="F"),6.23, AND($J$50="Low",C53="M"),4.71,AND($J$50="High",C53="M"),4.62)</f>
        <v>6.23</v>
      </c>
      <c r="I53" s="36">
        <f t="shared" si="44"/>
        <v>0.48</v>
      </c>
      <c r="J53" s="36">
        <f t="shared" si="45"/>
        <v>1.0799999999999998</v>
      </c>
      <c r="K53" s="36">
        <f t="shared" si="46"/>
        <v>0</v>
      </c>
      <c r="L53" s="36">
        <f t="shared" si="47"/>
        <v>1.5599999999999998</v>
      </c>
      <c r="M53" s="36">
        <f t="shared" si="48"/>
        <v>0.99318011290249297</v>
      </c>
      <c r="N53" s="36">
        <f t="shared" si="49"/>
        <v>0.97639354884536</v>
      </c>
      <c r="O53" s="36">
        <f t="shared" si="50"/>
        <v>0.9220827686331976</v>
      </c>
      <c r="P53" s="36">
        <f t="shared" si="51"/>
        <v>7.7917231366802397E-2</v>
      </c>
      <c r="Q53" s="36">
        <f t="shared" ref="Q53:Q79" si="63">_xlfn.IFS(AND($T$50="Low",C53="F"),-31, AND($T$50="High",C53="F"),-30, AND($T$50="Low",C53="M"),-26.7,AND($T$50="High",C53="M"),-25.7)</f>
        <v>-30</v>
      </c>
      <c r="R53" s="36">
        <f t="shared" ref="R53:R79" si="64">_xlfn.IFS(AND($T$50="Low",C53="F"),6.62, AND($T$50="High",C53="F"),6.42, AND($T$50="Low",C53="M"),5.64,AND($T$50="High",C53="M"),5.47)</f>
        <v>6.42</v>
      </c>
      <c r="S53" s="36">
        <f t="shared" si="52"/>
        <v>0.04</v>
      </c>
      <c r="T53" s="36">
        <f t="shared" si="53"/>
        <v>1.3199999999999998</v>
      </c>
      <c r="U53" s="36">
        <f t="shared" si="54"/>
        <v>0</v>
      </c>
      <c r="V53" s="36">
        <f t="shared" si="55"/>
        <v>1.3599999999999999</v>
      </c>
      <c r="W53" s="36">
        <f t="shared" si="56"/>
        <v>0.99616332137763153</v>
      </c>
      <c r="X53" s="36">
        <f t="shared" si="57"/>
        <v>0.98615572313038891</v>
      </c>
      <c r="Y53" s="36">
        <f t="shared" si="58"/>
        <v>0.96142410616322183</v>
      </c>
      <c r="Z53" s="36">
        <f t="shared" si="59"/>
        <v>3.8575893836778175E-2</v>
      </c>
      <c r="AA53" s="32">
        <f t="shared" si="60"/>
        <v>0.11649312520358057</v>
      </c>
      <c r="AB53" s="37">
        <v>0.12</v>
      </c>
      <c r="AC53" s="39">
        <f t="shared" ref="AC53:AC90" si="65">AB53-AA53</f>
        <v>3.5068747964194236E-3</v>
      </c>
      <c r="BF53" s="32"/>
      <c r="BG53" s="37"/>
      <c r="BH53" s="32"/>
    </row>
    <row r="54" spans="1:60">
      <c r="A54" s="36" t="s">
        <v>102</v>
      </c>
      <c r="B54" s="10">
        <v>65</v>
      </c>
      <c r="C54" s="10" t="s">
        <v>43</v>
      </c>
      <c r="D54" s="10" t="s">
        <v>33</v>
      </c>
      <c r="E54" s="10">
        <v>120</v>
      </c>
      <c r="F54" s="10">
        <v>4</v>
      </c>
      <c r="G54" s="36">
        <f t="shared" si="61"/>
        <v>-28.7</v>
      </c>
      <c r="H54" s="36">
        <f t="shared" si="62"/>
        <v>6.23</v>
      </c>
      <c r="I54" s="36">
        <f t="shared" si="44"/>
        <v>-0.48</v>
      </c>
      <c r="J54" s="36">
        <f t="shared" si="45"/>
        <v>0</v>
      </c>
      <c r="K54" s="36">
        <f t="shared" si="46"/>
        <v>0.71</v>
      </c>
      <c r="L54" s="36">
        <f t="shared" si="47"/>
        <v>0.22999999999999998</v>
      </c>
      <c r="M54" s="36">
        <f t="shared" si="48"/>
        <v>0.99318011290249297</v>
      </c>
      <c r="N54" s="36">
        <f t="shared" si="49"/>
        <v>0.97639354884536</v>
      </c>
      <c r="O54" s="36">
        <f t="shared" si="50"/>
        <v>0.97877403828277032</v>
      </c>
      <c r="P54" s="36">
        <f t="shared" si="51"/>
        <v>2.122596171722968E-2</v>
      </c>
      <c r="Q54" s="36">
        <f t="shared" si="63"/>
        <v>-30</v>
      </c>
      <c r="R54" s="36">
        <f t="shared" si="64"/>
        <v>6.42</v>
      </c>
      <c r="S54" s="36">
        <f t="shared" si="52"/>
        <v>-0.04</v>
      </c>
      <c r="T54" s="36">
        <f t="shared" si="53"/>
        <v>0</v>
      </c>
      <c r="U54" s="36">
        <f t="shared" si="54"/>
        <v>0.63</v>
      </c>
      <c r="V54" s="36">
        <f t="shared" si="55"/>
        <v>0.59</v>
      </c>
      <c r="W54" s="36">
        <f t="shared" si="56"/>
        <v>0.99616332137763153</v>
      </c>
      <c r="X54" s="36">
        <f t="shared" si="57"/>
        <v>0.98615572313038891</v>
      </c>
      <c r="Y54" s="36">
        <f t="shared" si="58"/>
        <v>0.98195011435123625</v>
      </c>
      <c r="Z54" s="36">
        <f t="shared" si="59"/>
        <v>1.8049885648763753E-2</v>
      </c>
      <c r="AA54" s="32">
        <f t="shared" si="60"/>
        <v>3.9275847365993433E-2</v>
      </c>
      <c r="AB54" s="37">
        <v>0.04</v>
      </c>
      <c r="AC54" s="39">
        <f t="shared" si="65"/>
        <v>7.2415263400656821E-4</v>
      </c>
      <c r="BF54" s="32"/>
      <c r="BG54" s="37"/>
      <c r="BH54" s="32"/>
    </row>
    <row r="55" spans="1:60">
      <c r="A55" s="36" t="s">
        <v>103</v>
      </c>
      <c r="B55" s="10">
        <v>65</v>
      </c>
      <c r="C55" s="10" t="s">
        <v>43</v>
      </c>
      <c r="D55" s="10" t="s">
        <v>33</v>
      </c>
      <c r="E55" s="10">
        <v>180</v>
      </c>
      <c r="F55" s="10">
        <v>8</v>
      </c>
      <c r="G55" s="36">
        <f t="shared" si="61"/>
        <v>-28.7</v>
      </c>
      <c r="H55" s="36">
        <f t="shared" si="62"/>
        <v>6.23</v>
      </c>
      <c r="I55" s="36">
        <f t="shared" si="44"/>
        <v>0.48</v>
      </c>
      <c r="J55" s="36">
        <f t="shared" si="45"/>
        <v>1.0799999999999998</v>
      </c>
      <c r="K55" s="36">
        <f t="shared" si="46"/>
        <v>0.71</v>
      </c>
      <c r="L55" s="36">
        <f t="shared" si="47"/>
        <v>2.2699999999999996</v>
      </c>
      <c r="M55" s="36">
        <f t="shared" si="48"/>
        <v>0.99318011290249297</v>
      </c>
      <c r="N55" s="36">
        <f t="shared" si="49"/>
        <v>0.97639354884536</v>
      </c>
      <c r="O55" s="36">
        <f t="shared" si="50"/>
        <v>0.84789543538644974</v>
      </c>
      <c r="P55" s="36">
        <f t="shared" si="51"/>
        <v>0.15210456461355026</v>
      </c>
      <c r="Q55" s="36">
        <f t="shared" si="63"/>
        <v>-30</v>
      </c>
      <c r="R55" s="36">
        <f t="shared" si="64"/>
        <v>6.42</v>
      </c>
      <c r="S55" s="36">
        <f t="shared" si="52"/>
        <v>0.04</v>
      </c>
      <c r="T55" s="36">
        <f t="shared" si="53"/>
        <v>1.3199999999999998</v>
      </c>
      <c r="U55" s="36">
        <f t="shared" si="54"/>
        <v>0.63</v>
      </c>
      <c r="V55" s="36">
        <f t="shared" si="55"/>
        <v>1.9899999999999998</v>
      </c>
      <c r="W55" s="36">
        <f t="shared" si="56"/>
        <v>0.99616332137763153</v>
      </c>
      <c r="X55" s="36">
        <f t="shared" si="57"/>
        <v>0.98615572313038891</v>
      </c>
      <c r="Y55" s="36">
        <f t="shared" si="58"/>
        <v>0.92879749774091491</v>
      </c>
      <c r="Z55" s="36">
        <f t="shared" si="59"/>
        <v>7.1202502259085088E-2</v>
      </c>
      <c r="AA55" s="32">
        <f t="shared" si="60"/>
        <v>0.22330706687263535</v>
      </c>
      <c r="AB55" s="37">
        <v>0.22</v>
      </c>
      <c r="AC55" s="39">
        <f t="shared" si="65"/>
        <v>-3.3070668726353503E-3</v>
      </c>
      <c r="BF55" s="32"/>
      <c r="BG55" s="37"/>
      <c r="BH55" s="32"/>
    </row>
    <row r="56" spans="1:60">
      <c r="A56" s="36" t="s">
        <v>104</v>
      </c>
      <c r="B56" s="10">
        <v>65</v>
      </c>
      <c r="C56" s="10" t="s">
        <v>99</v>
      </c>
      <c r="D56" s="10" t="s">
        <v>97</v>
      </c>
      <c r="E56" s="10">
        <v>120</v>
      </c>
      <c r="F56" s="10">
        <v>4</v>
      </c>
      <c r="G56" s="36">
        <f t="shared" si="61"/>
        <v>-21</v>
      </c>
      <c r="H56" s="36">
        <f t="shared" si="62"/>
        <v>4.62</v>
      </c>
      <c r="I56" s="36">
        <f t="shared" si="44"/>
        <v>-0.48</v>
      </c>
      <c r="J56" s="36">
        <f t="shared" si="45"/>
        <v>0</v>
      </c>
      <c r="K56" s="36">
        <f t="shared" si="46"/>
        <v>0</v>
      </c>
      <c r="L56" s="36">
        <f t="shared" si="47"/>
        <v>-0.48</v>
      </c>
      <c r="M56" s="36">
        <f t="shared" si="48"/>
        <v>0.96760144973914097</v>
      </c>
      <c r="N56" s="36">
        <f t="shared" si="49"/>
        <v>0.92013744332062142</v>
      </c>
      <c r="O56" s="36">
        <f t="shared" si="50"/>
        <v>0.96935625117854429</v>
      </c>
      <c r="P56" s="36">
        <f t="shared" si="51"/>
        <v>3.0643748821455707E-2</v>
      </c>
      <c r="Q56" s="36">
        <f t="shared" si="63"/>
        <v>-25.7</v>
      </c>
      <c r="R56" s="36">
        <f t="shared" si="64"/>
        <v>5.47</v>
      </c>
      <c r="S56" s="36">
        <f t="shared" si="52"/>
        <v>-0.04</v>
      </c>
      <c r="T56" s="36">
        <f t="shared" si="53"/>
        <v>0</v>
      </c>
      <c r="U56" s="36">
        <f t="shared" si="54"/>
        <v>0</v>
      </c>
      <c r="V56" s="36">
        <f t="shared" si="55"/>
        <v>-0.04</v>
      </c>
      <c r="W56" s="36">
        <f t="shared" si="56"/>
        <v>0.99241332276689487</v>
      </c>
      <c r="X56" s="36">
        <f t="shared" si="57"/>
        <v>0.97743326588026669</v>
      </c>
      <c r="Y56" s="36">
        <f t="shared" si="58"/>
        <v>0.98549297773155409</v>
      </c>
      <c r="Z56" s="36">
        <f t="shared" si="59"/>
        <v>1.4507022268445913E-2</v>
      </c>
      <c r="AA56" s="32">
        <f t="shared" si="60"/>
        <v>4.515077108990162E-2</v>
      </c>
      <c r="AB56" s="37">
        <v>0.04</v>
      </c>
      <c r="AC56" s="39">
        <f t="shared" si="65"/>
        <v>-5.1507710899016193E-3</v>
      </c>
      <c r="BF56" s="32"/>
      <c r="BG56" s="37"/>
      <c r="BH56" s="32"/>
    </row>
    <row r="57" spans="1:60">
      <c r="A57" s="36" t="s">
        <v>105</v>
      </c>
      <c r="B57" s="10">
        <v>65</v>
      </c>
      <c r="C57" s="10" t="s">
        <v>99</v>
      </c>
      <c r="D57" s="10" t="s">
        <v>97</v>
      </c>
      <c r="E57" s="10">
        <v>180</v>
      </c>
      <c r="F57" s="10">
        <v>8</v>
      </c>
      <c r="G57" s="36">
        <f t="shared" si="61"/>
        <v>-21</v>
      </c>
      <c r="H57" s="36">
        <f t="shared" si="62"/>
        <v>4.62</v>
      </c>
      <c r="I57" s="36">
        <f t="shared" si="44"/>
        <v>0.48</v>
      </c>
      <c r="J57" s="36">
        <f t="shared" si="45"/>
        <v>1.0799999999999998</v>
      </c>
      <c r="K57" s="36">
        <f t="shared" si="46"/>
        <v>0</v>
      </c>
      <c r="L57" s="36">
        <f t="shared" si="47"/>
        <v>1.5599999999999998</v>
      </c>
      <c r="M57" s="36">
        <f t="shared" si="48"/>
        <v>0.96760144973914097</v>
      </c>
      <c r="N57" s="36">
        <f t="shared" si="49"/>
        <v>0.92013744332062142</v>
      </c>
      <c r="O57" s="36">
        <f t="shared" si="50"/>
        <v>0.78713501051750479</v>
      </c>
      <c r="P57" s="36">
        <f t="shared" si="51"/>
        <v>0.21286498948249521</v>
      </c>
      <c r="Q57" s="36">
        <f t="shared" si="63"/>
        <v>-25.7</v>
      </c>
      <c r="R57" s="36">
        <f t="shared" si="64"/>
        <v>5.47</v>
      </c>
      <c r="S57" s="36">
        <f t="shared" si="52"/>
        <v>0.04</v>
      </c>
      <c r="T57" s="36">
        <f t="shared" si="53"/>
        <v>1.3199999999999998</v>
      </c>
      <c r="U57" s="36">
        <f t="shared" si="54"/>
        <v>0</v>
      </c>
      <c r="V57" s="36">
        <f t="shared" si="55"/>
        <v>1.3599999999999999</v>
      </c>
      <c r="W57" s="36">
        <f t="shared" si="56"/>
        <v>0.99241332276689487</v>
      </c>
      <c r="X57" s="36">
        <f t="shared" si="57"/>
        <v>0.97743326588026669</v>
      </c>
      <c r="Y57" s="36">
        <f t="shared" si="58"/>
        <v>0.942461919228056</v>
      </c>
      <c r="Z57" s="36">
        <f t="shared" si="59"/>
        <v>5.7538080771944E-2</v>
      </c>
      <c r="AA57" s="32">
        <f t="shared" si="60"/>
        <v>0.27040307025443922</v>
      </c>
      <c r="AB57" s="37">
        <v>0.26</v>
      </c>
      <c r="AC57" s="41">
        <f t="shared" si="65"/>
        <v>-1.0403070254439206E-2</v>
      </c>
      <c r="BF57" s="32"/>
      <c r="BG57" s="37"/>
      <c r="BH57" s="32"/>
    </row>
    <row r="58" spans="1:60">
      <c r="A58" s="36" t="s">
        <v>106</v>
      </c>
      <c r="B58" s="10">
        <v>65</v>
      </c>
      <c r="C58" s="10" t="s">
        <v>99</v>
      </c>
      <c r="D58" s="10" t="s">
        <v>33</v>
      </c>
      <c r="E58" s="10">
        <v>120</v>
      </c>
      <c r="F58" s="10">
        <v>4</v>
      </c>
      <c r="G58" s="36">
        <f t="shared" si="61"/>
        <v>-21</v>
      </c>
      <c r="H58" s="36">
        <f t="shared" si="62"/>
        <v>4.62</v>
      </c>
      <c r="I58" s="36">
        <f t="shared" si="44"/>
        <v>-0.48</v>
      </c>
      <c r="J58" s="36">
        <f t="shared" si="45"/>
        <v>0</v>
      </c>
      <c r="K58" s="36">
        <f t="shared" si="46"/>
        <v>0.71</v>
      </c>
      <c r="L58" s="36">
        <f t="shared" si="47"/>
        <v>0.22999999999999998</v>
      </c>
      <c r="M58" s="36">
        <f t="shared" si="48"/>
        <v>0.96760144973914097</v>
      </c>
      <c r="N58" s="36">
        <f t="shared" si="49"/>
        <v>0.92013744332062142</v>
      </c>
      <c r="O58" s="36">
        <f t="shared" si="50"/>
        <v>0.93865799786515547</v>
      </c>
      <c r="P58" s="36">
        <f t="shared" si="51"/>
        <v>6.1342002134844531E-2</v>
      </c>
      <c r="Q58" s="36">
        <f t="shared" si="63"/>
        <v>-25.7</v>
      </c>
      <c r="R58" s="36">
        <f t="shared" si="64"/>
        <v>5.47</v>
      </c>
      <c r="S58" s="36">
        <f t="shared" si="52"/>
        <v>-0.04</v>
      </c>
      <c r="T58" s="36">
        <f t="shared" si="53"/>
        <v>0</v>
      </c>
      <c r="U58" s="36">
        <f t="shared" si="54"/>
        <v>0.63</v>
      </c>
      <c r="V58" s="36">
        <f t="shared" si="55"/>
        <v>0.59</v>
      </c>
      <c r="W58" s="36">
        <f t="shared" si="56"/>
        <v>0.99241332276689487</v>
      </c>
      <c r="X58" s="36">
        <f t="shared" si="57"/>
        <v>0.97743326588026669</v>
      </c>
      <c r="Y58" s="36">
        <f t="shared" si="58"/>
        <v>0.97293495850334866</v>
      </c>
      <c r="Z58" s="36">
        <f t="shared" si="59"/>
        <v>2.7065041496651343E-2</v>
      </c>
      <c r="AA58" s="32">
        <f t="shared" si="60"/>
        <v>8.8407043631495874E-2</v>
      </c>
      <c r="AB58" s="37">
        <v>0.09</v>
      </c>
      <c r="AC58" s="39">
        <f t="shared" si="65"/>
        <v>1.5929563685041226E-3</v>
      </c>
      <c r="BF58" s="32"/>
      <c r="BG58" s="37"/>
      <c r="BH58" s="32"/>
    </row>
    <row r="59" spans="1:60">
      <c r="A59" s="36" t="s">
        <v>107</v>
      </c>
      <c r="B59" s="10">
        <v>65</v>
      </c>
      <c r="C59" s="10" t="s">
        <v>99</v>
      </c>
      <c r="D59" s="10" t="s">
        <v>33</v>
      </c>
      <c r="E59" s="10">
        <v>180</v>
      </c>
      <c r="F59" s="10">
        <v>8</v>
      </c>
      <c r="G59" s="36">
        <f t="shared" si="61"/>
        <v>-21</v>
      </c>
      <c r="H59" s="36">
        <f t="shared" si="62"/>
        <v>4.62</v>
      </c>
      <c r="I59" s="36">
        <f t="shared" si="44"/>
        <v>0.48</v>
      </c>
      <c r="J59" s="36">
        <f t="shared" si="45"/>
        <v>1.0799999999999998</v>
      </c>
      <c r="K59" s="36">
        <f t="shared" si="46"/>
        <v>0.71</v>
      </c>
      <c r="L59" s="36">
        <f t="shared" si="47"/>
        <v>2.2699999999999996</v>
      </c>
      <c r="M59" s="36">
        <f t="shared" si="48"/>
        <v>0.96760144973914097</v>
      </c>
      <c r="N59" s="36">
        <f t="shared" si="49"/>
        <v>0.92013744332062142</v>
      </c>
      <c r="O59" s="36">
        <f t="shared" si="50"/>
        <v>0.61456106380759445</v>
      </c>
      <c r="P59" s="36">
        <f t="shared" si="51"/>
        <v>0.38543893619240555</v>
      </c>
      <c r="Q59" s="36">
        <f t="shared" si="63"/>
        <v>-25.7</v>
      </c>
      <c r="R59" s="36">
        <f t="shared" si="64"/>
        <v>5.47</v>
      </c>
      <c r="S59" s="36">
        <f t="shared" si="52"/>
        <v>0.04</v>
      </c>
      <c r="T59" s="36">
        <f t="shared" si="53"/>
        <v>1.3199999999999998</v>
      </c>
      <c r="U59" s="36">
        <f t="shared" si="54"/>
        <v>0.63</v>
      </c>
      <c r="V59" s="36">
        <f t="shared" si="55"/>
        <v>1.9899999999999998</v>
      </c>
      <c r="W59" s="36">
        <f t="shared" si="56"/>
        <v>0.99241332276689487</v>
      </c>
      <c r="X59" s="36">
        <f t="shared" si="57"/>
        <v>0.97743326588026669</v>
      </c>
      <c r="Y59" s="36">
        <f t="shared" si="58"/>
        <v>0.89470004627336808</v>
      </c>
      <c r="Z59" s="36">
        <f t="shared" si="59"/>
        <v>0.10529995372663192</v>
      </c>
      <c r="AA59" s="32">
        <f t="shared" si="60"/>
        <v>0.49073888991903747</v>
      </c>
      <c r="AB59" s="37">
        <v>0.47</v>
      </c>
      <c r="AC59" s="41">
        <f t="shared" si="65"/>
        <v>-2.0738889919037495E-2</v>
      </c>
      <c r="BF59" s="32"/>
      <c r="BG59" s="37"/>
      <c r="BH59" s="32"/>
    </row>
    <row r="60" spans="1:60">
      <c r="A60" s="36" t="s">
        <v>108</v>
      </c>
      <c r="B60" s="10">
        <v>60</v>
      </c>
      <c r="C60" s="10" t="s">
        <v>43</v>
      </c>
      <c r="D60" s="10" t="s">
        <v>97</v>
      </c>
      <c r="E60" s="10">
        <v>120</v>
      </c>
      <c r="F60" s="10">
        <v>4</v>
      </c>
      <c r="G60" s="36">
        <f t="shared" si="61"/>
        <v>-28.7</v>
      </c>
      <c r="H60" s="36">
        <f t="shared" si="62"/>
        <v>6.23</v>
      </c>
      <c r="I60" s="36">
        <f t="shared" si="44"/>
        <v>-0.48</v>
      </c>
      <c r="J60" s="36">
        <f t="shared" si="45"/>
        <v>0</v>
      </c>
      <c r="K60" s="36">
        <f t="shared" si="46"/>
        <v>0</v>
      </c>
      <c r="L60" s="36">
        <f t="shared" si="47"/>
        <v>-0.48</v>
      </c>
      <c r="M60" s="36">
        <f t="shared" si="48"/>
        <v>0.99672003729777814</v>
      </c>
      <c r="N60" s="36">
        <f t="shared" si="49"/>
        <v>0.98689400789846715</v>
      </c>
      <c r="O60" s="36">
        <f t="shared" si="50"/>
        <v>0.99388829267562928</v>
      </c>
      <c r="P60" s="36">
        <f t="shared" si="51"/>
        <v>6.1117073243707187E-3</v>
      </c>
      <c r="Q60" s="36">
        <f t="shared" si="63"/>
        <v>-30</v>
      </c>
      <c r="R60" s="36">
        <f t="shared" si="64"/>
        <v>6.42</v>
      </c>
      <c r="S60" s="36">
        <f t="shared" si="52"/>
        <v>-0.04</v>
      </c>
      <c r="T60" s="36">
        <f t="shared" si="53"/>
        <v>0</v>
      </c>
      <c r="U60" s="36">
        <f t="shared" si="54"/>
        <v>0</v>
      </c>
      <c r="V60" s="36">
        <f t="shared" si="55"/>
        <v>-0.04</v>
      </c>
      <c r="W60" s="36">
        <f t="shared" si="56"/>
        <v>0.99819698693605441</v>
      </c>
      <c r="X60" s="36">
        <f t="shared" si="57"/>
        <v>0.99246796630608891</v>
      </c>
      <c r="Y60" s="36">
        <f t="shared" si="58"/>
        <v>0.99448505336244364</v>
      </c>
      <c r="Z60" s="36">
        <f t="shared" si="59"/>
        <v>5.5149466375563616E-3</v>
      </c>
      <c r="AA60" s="32">
        <f t="shared" si="60"/>
        <v>1.162665396192708E-2</v>
      </c>
      <c r="AB60" s="37">
        <v>0.01</v>
      </c>
      <c r="AC60" s="39">
        <f t="shared" si="65"/>
        <v>-1.6266539619270801E-3</v>
      </c>
      <c r="BF60" s="32"/>
      <c r="BG60" s="37"/>
      <c r="BH60" s="32"/>
    </row>
    <row r="61" spans="1:60">
      <c r="A61" s="36" t="s">
        <v>109</v>
      </c>
      <c r="B61" s="10">
        <v>60</v>
      </c>
      <c r="C61" s="10" t="s">
        <v>43</v>
      </c>
      <c r="D61" s="10" t="s">
        <v>97</v>
      </c>
      <c r="E61" s="10">
        <v>180</v>
      </c>
      <c r="F61" s="10">
        <v>8</v>
      </c>
      <c r="G61" s="36">
        <f t="shared" si="61"/>
        <v>-28.7</v>
      </c>
      <c r="H61" s="36">
        <f t="shared" si="62"/>
        <v>6.23</v>
      </c>
      <c r="I61" s="36">
        <f t="shared" si="44"/>
        <v>0.48</v>
      </c>
      <c r="J61" s="36">
        <f t="shared" si="45"/>
        <v>1.0799999999999998</v>
      </c>
      <c r="K61" s="36">
        <f t="shared" si="46"/>
        <v>0</v>
      </c>
      <c r="L61" s="36">
        <f t="shared" si="47"/>
        <v>1.5599999999999998</v>
      </c>
      <c r="M61" s="36">
        <f t="shared" si="48"/>
        <v>0.99672003729777814</v>
      </c>
      <c r="N61" s="36">
        <f t="shared" si="49"/>
        <v>0.98689400789846715</v>
      </c>
      <c r="O61" s="36">
        <f t="shared" si="50"/>
        <v>0.95394718182512017</v>
      </c>
      <c r="P61" s="36">
        <f t="shared" si="51"/>
        <v>4.6052818174879828E-2</v>
      </c>
      <c r="Q61" s="36">
        <f t="shared" si="63"/>
        <v>-30</v>
      </c>
      <c r="R61" s="36">
        <f t="shared" si="64"/>
        <v>6.42</v>
      </c>
      <c r="S61" s="36">
        <f t="shared" si="52"/>
        <v>0.04</v>
      </c>
      <c r="T61" s="36">
        <f t="shared" si="53"/>
        <v>1.3199999999999998</v>
      </c>
      <c r="U61" s="36">
        <f t="shared" si="54"/>
        <v>0</v>
      </c>
      <c r="V61" s="36">
        <f t="shared" si="55"/>
        <v>1.3599999999999999</v>
      </c>
      <c r="W61" s="36">
        <f t="shared" si="56"/>
        <v>0.99819698693605441</v>
      </c>
      <c r="X61" s="36">
        <f t="shared" si="57"/>
        <v>0.99246796630608891</v>
      </c>
      <c r="Y61" s="36">
        <f t="shared" si="58"/>
        <v>0.97782348803979979</v>
      </c>
      <c r="Z61" s="36">
        <f t="shared" si="59"/>
        <v>2.2176511960200207E-2</v>
      </c>
      <c r="AA61" s="32">
        <f t="shared" si="60"/>
        <v>6.8229330135080035E-2</v>
      </c>
      <c r="AB61" s="37">
        <v>7.0000000000000007E-2</v>
      </c>
      <c r="AC61" s="39">
        <f t="shared" si="65"/>
        <v>1.7706698649199715E-3</v>
      </c>
      <c r="BF61" s="32"/>
      <c r="BG61" s="37"/>
      <c r="BH61" s="32"/>
    </row>
    <row r="62" spans="1:60">
      <c r="A62" s="36" t="s">
        <v>110</v>
      </c>
      <c r="B62" s="10">
        <v>60</v>
      </c>
      <c r="C62" s="10" t="s">
        <v>43</v>
      </c>
      <c r="D62" s="10" t="s">
        <v>33</v>
      </c>
      <c r="E62" s="10">
        <v>120</v>
      </c>
      <c r="F62" s="10">
        <v>4</v>
      </c>
      <c r="G62" s="36">
        <f t="shared" si="61"/>
        <v>-28.7</v>
      </c>
      <c r="H62" s="36">
        <f t="shared" si="62"/>
        <v>6.23</v>
      </c>
      <c r="I62" s="36">
        <f t="shared" si="44"/>
        <v>-0.48</v>
      </c>
      <c r="J62" s="36">
        <f t="shared" si="45"/>
        <v>0</v>
      </c>
      <c r="K62" s="36">
        <f t="shared" si="46"/>
        <v>0.71</v>
      </c>
      <c r="L62" s="36">
        <f t="shared" si="47"/>
        <v>0.22999999999999998</v>
      </c>
      <c r="M62" s="36">
        <f t="shared" si="48"/>
        <v>0.99672003729777814</v>
      </c>
      <c r="N62" s="36">
        <f t="shared" si="49"/>
        <v>0.98689400789846715</v>
      </c>
      <c r="O62" s="36">
        <f t="shared" si="50"/>
        <v>0.98760811705964147</v>
      </c>
      <c r="P62" s="36">
        <f t="shared" si="51"/>
        <v>1.2391882940358534E-2</v>
      </c>
      <c r="Q62" s="36">
        <f t="shared" si="63"/>
        <v>-30</v>
      </c>
      <c r="R62" s="36">
        <f t="shared" si="64"/>
        <v>6.42</v>
      </c>
      <c r="S62" s="36">
        <f t="shared" si="52"/>
        <v>-0.04</v>
      </c>
      <c r="T62" s="36">
        <f t="shared" si="53"/>
        <v>0</v>
      </c>
      <c r="U62" s="36">
        <f t="shared" si="54"/>
        <v>0.63</v>
      </c>
      <c r="V62" s="36">
        <f t="shared" si="55"/>
        <v>0.59</v>
      </c>
      <c r="W62" s="36">
        <f t="shared" si="56"/>
        <v>0.99819698693605441</v>
      </c>
      <c r="X62" s="36">
        <f t="shared" si="57"/>
        <v>0.99246796630608891</v>
      </c>
      <c r="Y62" s="36">
        <f t="shared" si="58"/>
        <v>0.98967014228080186</v>
      </c>
      <c r="Z62" s="36">
        <f t="shared" si="59"/>
        <v>1.0329857719198143E-2</v>
      </c>
      <c r="AA62" s="32">
        <f t="shared" si="60"/>
        <v>2.2721740659556677E-2</v>
      </c>
      <c r="AB62" s="37">
        <v>0.02</v>
      </c>
      <c r="AC62" s="39">
        <f t="shared" si="65"/>
        <v>-2.7217406595566769E-3</v>
      </c>
      <c r="BF62" s="32"/>
      <c r="BG62" s="37"/>
      <c r="BH62" s="32"/>
    </row>
    <row r="63" spans="1:60">
      <c r="A63" s="36" t="s">
        <v>111</v>
      </c>
      <c r="B63" s="10">
        <v>60</v>
      </c>
      <c r="C63" s="10" t="s">
        <v>43</v>
      </c>
      <c r="D63" s="10" t="s">
        <v>33</v>
      </c>
      <c r="E63" s="10">
        <v>180</v>
      </c>
      <c r="F63" s="10">
        <v>8</v>
      </c>
      <c r="G63" s="36">
        <f t="shared" si="61"/>
        <v>-28.7</v>
      </c>
      <c r="H63" s="36">
        <f t="shared" si="62"/>
        <v>6.23</v>
      </c>
      <c r="I63" s="36">
        <f t="shared" si="44"/>
        <v>0.48</v>
      </c>
      <c r="J63" s="36">
        <f t="shared" si="45"/>
        <v>1.0799999999999998</v>
      </c>
      <c r="K63" s="36">
        <f t="shared" si="46"/>
        <v>0.71</v>
      </c>
      <c r="L63" s="36">
        <f t="shared" si="47"/>
        <v>2.2699999999999996</v>
      </c>
      <c r="M63" s="36">
        <f t="shared" si="48"/>
        <v>0.99672003729777814</v>
      </c>
      <c r="N63" s="36">
        <f t="shared" si="49"/>
        <v>0.98689400789846715</v>
      </c>
      <c r="O63" s="36">
        <f t="shared" si="50"/>
        <v>0.90855801693424698</v>
      </c>
      <c r="P63" s="36">
        <f t="shared" si="51"/>
        <v>9.1441983065753019E-2</v>
      </c>
      <c r="Q63" s="36">
        <f t="shared" si="63"/>
        <v>-30</v>
      </c>
      <c r="R63" s="36">
        <f t="shared" si="64"/>
        <v>6.42</v>
      </c>
      <c r="S63" s="36">
        <f t="shared" si="52"/>
        <v>0.04</v>
      </c>
      <c r="T63" s="36">
        <f t="shared" si="53"/>
        <v>1.3199999999999998</v>
      </c>
      <c r="U63" s="36">
        <f t="shared" si="54"/>
        <v>0.63</v>
      </c>
      <c r="V63" s="36">
        <f t="shared" si="55"/>
        <v>1.9899999999999998</v>
      </c>
      <c r="W63" s="36">
        <f t="shared" si="56"/>
        <v>0.99819698693605441</v>
      </c>
      <c r="X63" s="36">
        <f t="shared" si="57"/>
        <v>0.99246796630608891</v>
      </c>
      <c r="Y63" s="36">
        <f t="shared" si="58"/>
        <v>0.95876671021756277</v>
      </c>
      <c r="Z63" s="36">
        <f t="shared" si="59"/>
        <v>4.1233289782437232E-2</v>
      </c>
      <c r="AA63" s="32">
        <f t="shared" si="60"/>
        <v>0.13267527284819025</v>
      </c>
      <c r="AB63" s="37">
        <v>0.13</v>
      </c>
      <c r="AC63" s="39">
        <f t="shared" si="65"/>
        <v>-2.6752728481902466E-3</v>
      </c>
      <c r="BF63" s="32"/>
      <c r="BG63" s="37"/>
      <c r="BH63" s="32"/>
    </row>
    <row r="64" spans="1:60">
      <c r="A64" s="36" t="s">
        <v>112</v>
      </c>
      <c r="B64" s="10">
        <v>60</v>
      </c>
      <c r="C64" s="10" t="s">
        <v>99</v>
      </c>
      <c r="D64" s="10" t="s">
        <v>97</v>
      </c>
      <c r="E64" s="10">
        <v>120</v>
      </c>
      <c r="F64" s="10">
        <v>4</v>
      </c>
      <c r="G64" s="36">
        <f t="shared" si="61"/>
        <v>-21</v>
      </c>
      <c r="H64" s="36">
        <f t="shared" si="62"/>
        <v>4.62</v>
      </c>
      <c r="I64" s="36">
        <f t="shared" si="44"/>
        <v>-0.48</v>
      </c>
      <c r="J64" s="36">
        <f t="shared" si="45"/>
        <v>0</v>
      </c>
      <c r="K64" s="36">
        <f t="shared" si="46"/>
        <v>0</v>
      </c>
      <c r="L64" s="36">
        <f t="shared" si="47"/>
        <v>-0.48</v>
      </c>
      <c r="M64" s="36">
        <f t="shared" si="48"/>
        <v>0.98106831475469969</v>
      </c>
      <c r="N64" s="36">
        <f t="shared" si="49"/>
        <v>0.94782372754338262</v>
      </c>
      <c r="O64" s="36">
        <f t="shared" si="50"/>
        <v>0.97889424958161586</v>
      </c>
      <c r="P64" s="36">
        <f t="shared" si="51"/>
        <v>2.1105750418384139E-2</v>
      </c>
      <c r="Q64" s="36">
        <f t="shared" si="63"/>
        <v>-25.7</v>
      </c>
      <c r="R64" s="36">
        <f t="shared" si="64"/>
        <v>5.47</v>
      </c>
      <c r="S64" s="36">
        <f t="shared" si="52"/>
        <v>-0.04</v>
      </c>
      <c r="T64" s="36">
        <f t="shared" si="53"/>
        <v>0</v>
      </c>
      <c r="U64" s="36">
        <f t="shared" si="54"/>
        <v>0</v>
      </c>
      <c r="V64" s="36">
        <f t="shared" si="55"/>
        <v>-0.04</v>
      </c>
      <c r="W64" s="36">
        <f t="shared" si="56"/>
        <v>0.99600945706347577</v>
      </c>
      <c r="X64" s="36">
        <f t="shared" si="57"/>
        <v>0.98653958899495386</v>
      </c>
      <c r="Y64" s="36">
        <f t="shared" si="58"/>
        <v>0.99086328871853657</v>
      </c>
      <c r="Z64" s="36">
        <f t="shared" si="59"/>
        <v>9.1367112814634277E-3</v>
      </c>
      <c r="AA64" s="32">
        <f t="shared" si="60"/>
        <v>3.0242461699847567E-2</v>
      </c>
      <c r="AB64" s="37">
        <v>0.03</v>
      </c>
      <c r="AC64" s="39">
        <f t="shared" si="65"/>
        <v>-2.4246169984756816E-4</v>
      </c>
      <c r="BF64" s="32"/>
      <c r="BG64" s="37"/>
      <c r="BH64" s="32"/>
    </row>
    <row r="65" spans="1:60">
      <c r="A65" s="36" t="s">
        <v>113</v>
      </c>
      <c r="B65" s="10">
        <v>60</v>
      </c>
      <c r="C65" s="10" t="s">
        <v>99</v>
      </c>
      <c r="D65" s="10" t="s">
        <v>97</v>
      </c>
      <c r="E65" s="10">
        <v>180</v>
      </c>
      <c r="F65" s="10">
        <v>8</v>
      </c>
      <c r="G65" s="36">
        <f t="shared" si="61"/>
        <v>-21</v>
      </c>
      <c r="H65" s="36">
        <f t="shared" si="62"/>
        <v>4.62</v>
      </c>
      <c r="I65" s="36">
        <f t="shared" si="44"/>
        <v>0.48</v>
      </c>
      <c r="J65" s="36">
        <f t="shared" si="45"/>
        <v>1.0799999999999998</v>
      </c>
      <c r="K65" s="36">
        <f t="shared" si="46"/>
        <v>0</v>
      </c>
      <c r="L65" s="36">
        <f t="shared" si="47"/>
        <v>1.5599999999999998</v>
      </c>
      <c r="M65" s="36">
        <f t="shared" si="48"/>
        <v>0.98106831475469969</v>
      </c>
      <c r="N65" s="36">
        <f t="shared" si="49"/>
        <v>0.94782372754338262</v>
      </c>
      <c r="O65" s="36">
        <f t="shared" si="50"/>
        <v>0.84869664163876413</v>
      </c>
      <c r="P65" s="36">
        <f t="shared" si="51"/>
        <v>0.15130335836123587</v>
      </c>
      <c r="Q65" s="36">
        <f t="shared" si="63"/>
        <v>-25.7</v>
      </c>
      <c r="R65" s="36">
        <f t="shared" si="64"/>
        <v>5.47</v>
      </c>
      <c r="S65" s="36">
        <f t="shared" si="52"/>
        <v>0.04</v>
      </c>
      <c r="T65" s="36">
        <f t="shared" si="53"/>
        <v>1.3199999999999998</v>
      </c>
      <c r="U65" s="36">
        <f t="shared" si="54"/>
        <v>0</v>
      </c>
      <c r="V65" s="36">
        <f t="shared" si="55"/>
        <v>1.3599999999999999</v>
      </c>
      <c r="W65" s="36">
        <f t="shared" si="56"/>
        <v>0.99600945706347577</v>
      </c>
      <c r="X65" s="36">
        <f t="shared" si="57"/>
        <v>0.98653958899495386</v>
      </c>
      <c r="Y65" s="36">
        <f t="shared" si="58"/>
        <v>0.9634627120203787</v>
      </c>
      <c r="Z65" s="36">
        <f t="shared" si="59"/>
        <v>3.6537287979621302E-2</v>
      </c>
      <c r="AA65" s="32">
        <f t="shared" si="60"/>
        <v>0.18784064634085718</v>
      </c>
      <c r="AB65" s="37">
        <v>0.18</v>
      </c>
      <c r="AC65" s="39">
        <f t="shared" si="65"/>
        <v>-7.8406463408571825E-3</v>
      </c>
      <c r="BF65" s="32"/>
      <c r="BG65" s="37"/>
      <c r="BH65" s="32"/>
    </row>
    <row r="66" spans="1:60">
      <c r="A66" s="36" t="s">
        <v>114</v>
      </c>
      <c r="B66" s="10">
        <v>60</v>
      </c>
      <c r="C66" s="10" t="s">
        <v>99</v>
      </c>
      <c r="D66" s="10" t="s">
        <v>33</v>
      </c>
      <c r="E66" s="10">
        <v>120</v>
      </c>
      <c r="F66" s="10">
        <v>4</v>
      </c>
      <c r="G66" s="36">
        <f t="shared" si="61"/>
        <v>-21</v>
      </c>
      <c r="H66" s="36">
        <f t="shared" si="62"/>
        <v>4.62</v>
      </c>
      <c r="I66" s="36">
        <f t="shared" si="44"/>
        <v>-0.48</v>
      </c>
      <c r="J66" s="36">
        <f t="shared" si="45"/>
        <v>0</v>
      </c>
      <c r="K66" s="36">
        <f t="shared" si="46"/>
        <v>0.71</v>
      </c>
      <c r="L66" s="36">
        <f t="shared" si="47"/>
        <v>0.22999999999999998</v>
      </c>
      <c r="M66" s="36">
        <f t="shared" si="48"/>
        <v>0.98106831475469969</v>
      </c>
      <c r="N66" s="36">
        <f t="shared" si="49"/>
        <v>0.94782372754338262</v>
      </c>
      <c r="O66" s="36">
        <f t="shared" si="50"/>
        <v>0.95753939783593167</v>
      </c>
      <c r="P66" s="36">
        <f t="shared" si="51"/>
        <v>4.2460602164068328E-2</v>
      </c>
      <c r="Q66" s="36">
        <f t="shared" si="63"/>
        <v>-25.7</v>
      </c>
      <c r="R66" s="36">
        <f t="shared" si="64"/>
        <v>5.47</v>
      </c>
      <c r="S66" s="36">
        <f t="shared" si="52"/>
        <v>-0.04</v>
      </c>
      <c r="T66" s="36">
        <f t="shared" si="53"/>
        <v>0</v>
      </c>
      <c r="U66" s="36">
        <f t="shared" si="54"/>
        <v>0.63</v>
      </c>
      <c r="V66" s="36">
        <f t="shared" si="55"/>
        <v>0.59</v>
      </c>
      <c r="W66" s="36">
        <f t="shared" si="56"/>
        <v>0.99600945706347577</v>
      </c>
      <c r="X66" s="36">
        <f t="shared" si="57"/>
        <v>0.98653958899495386</v>
      </c>
      <c r="Y66" s="36">
        <f t="shared" si="58"/>
        <v>0.98291361915098896</v>
      </c>
      <c r="Z66" s="36">
        <f t="shared" si="59"/>
        <v>1.708638084901104E-2</v>
      </c>
      <c r="AA66" s="32">
        <f t="shared" si="60"/>
        <v>5.9546983013079369E-2</v>
      </c>
      <c r="AB66" s="37">
        <v>0.06</v>
      </c>
      <c r="AC66" s="39">
        <f t="shared" si="65"/>
        <v>4.5301698692062908E-4</v>
      </c>
      <c r="BF66" s="32"/>
      <c r="BG66" s="37"/>
      <c r="BH66" s="32"/>
    </row>
    <row r="67" spans="1:60">
      <c r="A67" s="36" t="s">
        <v>115</v>
      </c>
      <c r="B67" s="10">
        <v>60</v>
      </c>
      <c r="C67" s="10" t="s">
        <v>99</v>
      </c>
      <c r="D67" s="10" t="s">
        <v>33</v>
      </c>
      <c r="E67" s="10">
        <v>180</v>
      </c>
      <c r="F67" s="10">
        <v>8</v>
      </c>
      <c r="G67" s="36">
        <f t="shared" si="61"/>
        <v>-21</v>
      </c>
      <c r="H67" s="36">
        <f t="shared" si="62"/>
        <v>4.62</v>
      </c>
      <c r="I67" s="36">
        <f t="shared" si="44"/>
        <v>0.48</v>
      </c>
      <c r="J67" s="36">
        <f t="shared" si="45"/>
        <v>1.0799999999999998</v>
      </c>
      <c r="K67" s="36">
        <f t="shared" si="46"/>
        <v>0.71</v>
      </c>
      <c r="L67" s="36">
        <f t="shared" si="47"/>
        <v>2.2699999999999996</v>
      </c>
      <c r="M67" s="36">
        <f t="shared" si="48"/>
        <v>0.98106831475469969</v>
      </c>
      <c r="N67" s="36">
        <f t="shared" si="49"/>
        <v>0.94782372754338262</v>
      </c>
      <c r="O67" s="36">
        <f t="shared" si="50"/>
        <v>0.71628057657349076</v>
      </c>
      <c r="P67" s="36">
        <f t="shared" si="51"/>
        <v>0.28371942342650924</v>
      </c>
      <c r="Q67" s="36">
        <f t="shared" si="63"/>
        <v>-25.7</v>
      </c>
      <c r="R67" s="36">
        <f t="shared" si="64"/>
        <v>5.47</v>
      </c>
      <c r="S67" s="36">
        <f t="shared" si="52"/>
        <v>0.04</v>
      </c>
      <c r="T67" s="36">
        <f t="shared" si="53"/>
        <v>1.3199999999999998</v>
      </c>
      <c r="U67" s="36">
        <f t="shared" si="54"/>
        <v>0.63</v>
      </c>
      <c r="V67" s="36">
        <f t="shared" si="55"/>
        <v>1.9899999999999998</v>
      </c>
      <c r="W67" s="36">
        <f t="shared" si="56"/>
        <v>0.99600945706347577</v>
      </c>
      <c r="X67" s="36">
        <f t="shared" si="57"/>
        <v>0.98653958899495386</v>
      </c>
      <c r="Y67" s="36">
        <f t="shared" si="58"/>
        <v>0.93249874999257332</v>
      </c>
      <c r="Z67" s="36">
        <f t="shared" si="59"/>
        <v>6.7501250007426683E-2</v>
      </c>
      <c r="AA67" s="32">
        <f t="shared" si="60"/>
        <v>0.35122067343393593</v>
      </c>
      <c r="AB67" s="37">
        <v>0.33</v>
      </c>
      <c r="AC67" s="41">
        <f t="shared" si="65"/>
        <v>-2.122067343393591E-2</v>
      </c>
      <c r="BF67" s="32"/>
      <c r="BG67" s="37"/>
      <c r="BH67" s="32"/>
    </row>
    <row r="68" spans="1:60">
      <c r="A68" s="36" t="s">
        <v>116</v>
      </c>
      <c r="B68" s="10">
        <v>55</v>
      </c>
      <c r="C68" s="10" t="s">
        <v>43</v>
      </c>
      <c r="D68" s="10" t="s">
        <v>97</v>
      </c>
      <c r="E68" s="10">
        <v>120</v>
      </c>
      <c r="F68" s="10">
        <v>4</v>
      </c>
      <c r="G68" s="36">
        <f t="shared" si="61"/>
        <v>-28.7</v>
      </c>
      <c r="H68" s="36">
        <f t="shared" si="62"/>
        <v>6.23</v>
      </c>
      <c r="I68" s="36">
        <f t="shared" si="44"/>
        <v>-0.48</v>
      </c>
      <c r="J68" s="36">
        <f t="shared" si="45"/>
        <v>0</v>
      </c>
      <c r="K68" s="36">
        <f t="shared" si="46"/>
        <v>0</v>
      </c>
      <c r="L68" s="36">
        <f t="shared" si="47"/>
        <v>-0.48</v>
      </c>
      <c r="M68" s="36">
        <f t="shared" si="48"/>
        <v>0.99857116581107153</v>
      </c>
      <c r="N68" s="36">
        <f t="shared" si="49"/>
        <v>0.99318011290249297</v>
      </c>
      <c r="O68" s="36">
        <f t="shared" si="50"/>
        <v>0.99665588645084591</v>
      </c>
      <c r="P68" s="36">
        <f t="shared" si="51"/>
        <v>3.344113549154093E-3</v>
      </c>
      <c r="Q68" s="36">
        <f t="shared" si="63"/>
        <v>-30</v>
      </c>
      <c r="R68" s="36">
        <f t="shared" si="64"/>
        <v>6.42</v>
      </c>
      <c r="S68" s="36">
        <f t="shared" si="52"/>
        <v>-0.04</v>
      </c>
      <c r="T68" s="36">
        <f t="shared" si="53"/>
        <v>0</v>
      </c>
      <c r="U68" s="36">
        <f t="shared" si="54"/>
        <v>0</v>
      </c>
      <c r="V68" s="36">
        <f t="shared" si="55"/>
        <v>-0.04</v>
      </c>
      <c r="W68" s="36">
        <f t="shared" si="56"/>
        <v>0.99923455124764349</v>
      </c>
      <c r="X68" s="36">
        <f t="shared" si="57"/>
        <v>0.99616332137763153</v>
      </c>
      <c r="Y68" s="36">
        <f t="shared" si="58"/>
        <v>0.99704675621836081</v>
      </c>
      <c r="Z68" s="36">
        <f t="shared" si="59"/>
        <v>2.9532437816391921E-3</v>
      </c>
      <c r="AA68" s="32">
        <f t="shared" si="60"/>
        <v>6.2973573307932851E-3</v>
      </c>
      <c r="AB68" s="37">
        <v>0.01</v>
      </c>
      <c r="AC68" s="39">
        <f t="shared" si="65"/>
        <v>3.7026426692067151E-3</v>
      </c>
      <c r="BF68" s="32"/>
      <c r="BG68" s="37"/>
      <c r="BH68" s="32"/>
    </row>
    <row r="69" spans="1:60">
      <c r="A69" s="36" t="s">
        <v>117</v>
      </c>
      <c r="B69" s="10">
        <v>55</v>
      </c>
      <c r="C69" s="10" t="s">
        <v>43</v>
      </c>
      <c r="D69" s="10" t="s">
        <v>97</v>
      </c>
      <c r="E69" s="10">
        <v>180</v>
      </c>
      <c r="F69" s="10">
        <v>8</v>
      </c>
      <c r="G69" s="36">
        <f t="shared" si="61"/>
        <v>-28.7</v>
      </c>
      <c r="H69" s="36">
        <f t="shared" si="62"/>
        <v>6.23</v>
      </c>
      <c r="I69" s="36">
        <f t="shared" si="44"/>
        <v>0.48</v>
      </c>
      <c r="J69" s="36">
        <f t="shared" si="45"/>
        <v>1.0799999999999998</v>
      </c>
      <c r="K69" s="36">
        <f t="shared" si="46"/>
        <v>0</v>
      </c>
      <c r="L69" s="36">
        <f t="shared" si="47"/>
        <v>1.5599999999999998</v>
      </c>
      <c r="M69" s="36">
        <f t="shared" si="48"/>
        <v>0.99857116581107153</v>
      </c>
      <c r="N69" s="36">
        <f t="shared" si="49"/>
        <v>0.99318011290249297</v>
      </c>
      <c r="O69" s="36">
        <f t="shared" si="50"/>
        <v>0.97456762396533514</v>
      </c>
      <c r="P69" s="36">
        <f t="shared" si="51"/>
        <v>2.5432376034664861E-2</v>
      </c>
      <c r="Q69" s="36">
        <f t="shared" si="63"/>
        <v>-30</v>
      </c>
      <c r="R69" s="36">
        <f t="shared" si="64"/>
        <v>6.42</v>
      </c>
      <c r="S69" s="36">
        <f t="shared" si="52"/>
        <v>0.04</v>
      </c>
      <c r="T69" s="36">
        <f t="shared" si="53"/>
        <v>1.3199999999999998</v>
      </c>
      <c r="U69" s="36">
        <f t="shared" si="54"/>
        <v>0</v>
      </c>
      <c r="V69" s="36">
        <f t="shared" si="55"/>
        <v>1.3599999999999999</v>
      </c>
      <c r="W69" s="36">
        <f t="shared" si="56"/>
        <v>0.99923455124764349</v>
      </c>
      <c r="X69" s="36">
        <f t="shared" si="57"/>
        <v>0.99616332137763153</v>
      </c>
      <c r="Y69" s="36">
        <f t="shared" si="58"/>
        <v>0.9880779248937287</v>
      </c>
      <c r="Z69" s="36">
        <f t="shared" si="59"/>
        <v>1.1922075106271302E-2</v>
      </c>
      <c r="AA69" s="32">
        <f t="shared" si="60"/>
        <v>3.7354451140936162E-2</v>
      </c>
      <c r="AB69" s="37">
        <v>0.04</v>
      </c>
      <c r="AC69" s="39">
        <f t="shared" si="65"/>
        <v>2.6455488590638385E-3</v>
      </c>
      <c r="BF69" s="32"/>
      <c r="BG69" s="37"/>
      <c r="BH69" s="32"/>
    </row>
    <row r="70" spans="1:60">
      <c r="A70" s="36" t="s">
        <v>118</v>
      </c>
      <c r="B70" s="10">
        <v>55</v>
      </c>
      <c r="C70" s="10" t="s">
        <v>43</v>
      </c>
      <c r="D70" s="10" t="s">
        <v>33</v>
      </c>
      <c r="E70" s="10">
        <v>120</v>
      </c>
      <c r="F70" s="10">
        <v>4</v>
      </c>
      <c r="G70" s="36">
        <f t="shared" si="61"/>
        <v>-28.7</v>
      </c>
      <c r="H70" s="36">
        <f t="shared" si="62"/>
        <v>6.23</v>
      </c>
      <c r="I70" s="36">
        <f t="shared" si="44"/>
        <v>-0.48</v>
      </c>
      <c r="J70" s="36">
        <f t="shared" si="45"/>
        <v>0</v>
      </c>
      <c r="K70" s="36">
        <f t="shared" si="46"/>
        <v>0.71</v>
      </c>
      <c r="L70" s="36">
        <f t="shared" si="47"/>
        <v>0.22999999999999998</v>
      </c>
      <c r="M70" s="36">
        <f t="shared" si="48"/>
        <v>0.99857116581107153</v>
      </c>
      <c r="N70" s="36">
        <f t="shared" si="49"/>
        <v>0.99318011290249297</v>
      </c>
      <c r="O70" s="36">
        <f t="shared" si="50"/>
        <v>0.99320986157432811</v>
      </c>
      <c r="P70" s="36">
        <f t="shared" si="51"/>
        <v>6.7901384256718877E-3</v>
      </c>
      <c r="Q70" s="36">
        <f t="shared" si="63"/>
        <v>-30</v>
      </c>
      <c r="R70" s="36">
        <f t="shared" si="64"/>
        <v>6.42</v>
      </c>
      <c r="S70" s="36">
        <f t="shared" si="52"/>
        <v>-0.04</v>
      </c>
      <c r="T70" s="36">
        <f t="shared" si="53"/>
        <v>0</v>
      </c>
      <c r="U70" s="36">
        <f t="shared" si="54"/>
        <v>0.63</v>
      </c>
      <c r="V70" s="36">
        <f t="shared" si="55"/>
        <v>0.59</v>
      </c>
      <c r="W70" s="36">
        <f t="shared" si="56"/>
        <v>0.99923455124764349</v>
      </c>
      <c r="X70" s="36">
        <f t="shared" si="57"/>
        <v>0.99616332137763153</v>
      </c>
      <c r="Y70" s="36">
        <f t="shared" si="58"/>
        <v>0.99446214491296914</v>
      </c>
      <c r="Z70" s="36">
        <f t="shared" si="59"/>
        <v>5.5378550870308629E-3</v>
      </c>
      <c r="AA70" s="32">
        <f t="shared" si="60"/>
        <v>1.2327993512702751E-2</v>
      </c>
      <c r="AB70" s="37">
        <v>0.01</v>
      </c>
      <c r="AC70" s="39">
        <f t="shared" si="65"/>
        <v>-2.3279935127027505E-3</v>
      </c>
      <c r="BF70" s="32"/>
      <c r="BG70" s="37"/>
      <c r="BH70" s="32"/>
    </row>
    <row r="71" spans="1:60">
      <c r="A71" s="36" t="s">
        <v>119</v>
      </c>
      <c r="B71" s="10">
        <v>55</v>
      </c>
      <c r="C71" s="10" t="s">
        <v>43</v>
      </c>
      <c r="D71" s="10" t="s">
        <v>33</v>
      </c>
      <c r="E71" s="10">
        <v>180</v>
      </c>
      <c r="F71" s="10">
        <v>8</v>
      </c>
      <c r="G71" s="36">
        <f t="shared" si="61"/>
        <v>-28.7</v>
      </c>
      <c r="H71" s="36">
        <f t="shared" si="62"/>
        <v>6.23</v>
      </c>
      <c r="I71" s="36">
        <f t="shared" si="44"/>
        <v>0.48</v>
      </c>
      <c r="J71" s="36">
        <f t="shared" si="45"/>
        <v>1.0799999999999998</v>
      </c>
      <c r="K71" s="36">
        <f t="shared" si="46"/>
        <v>0.71</v>
      </c>
      <c r="L71" s="36">
        <f t="shared" si="47"/>
        <v>2.2699999999999996</v>
      </c>
      <c r="M71" s="36">
        <f t="shared" si="48"/>
        <v>0.99857116581107153</v>
      </c>
      <c r="N71" s="36">
        <f t="shared" si="49"/>
        <v>0.99318011290249297</v>
      </c>
      <c r="O71" s="36">
        <f t="shared" si="50"/>
        <v>0.94895073027353882</v>
      </c>
      <c r="P71" s="36">
        <f t="shared" si="51"/>
        <v>5.1049269726461177E-2</v>
      </c>
      <c r="Q71" s="36">
        <f t="shared" si="63"/>
        <v>-30</v>
      </c>
      <c r="R71" s="36">
        <f t="shared" si="64"/>
        <v>6.42</v>
      </c>
      <c r="S71" s="36">
        <f t="shared" si="52"/>
        <v>0.04</v>
      </c>
      <c r="T71" s="36">
        <f t="shared" si="53"/>
        <v>1.3199999999999998</v>
      </c>
      <c r="U71" s="36">
        <f t="shared" si="54"/>
        <v>0.63</v>
      </c>
      <c r="V71" s="36">
        <f t="shared" si="55"/>
        <v>1.9899999999999998</v>
      </c>
      <c r="W71" s="36">
        <f t="shared" si="56"/>
        <v>0.99923455124764349</v>
      </c>
      <c r="X71" s="36">
        <f t="shared" si="57"/>
        <v>0.99616332137763153</v>
      </c>
      <c r="Y71" s="36">
        <f t="shared" si="58"/>
        <v>0.9777321493257991</v>
      </c>
      <c r="Z71" s="36">
        <f t="shared" si="59"/>
        <v>2.2267850674200895E-2</v>
      </c>
      <c r="AA71" s="32">
        <f t="shared" si="60"/>
        <v>7.3317120400662072E-2</v>
      </c>
      <c r="AB71" s="37">
        <v>7.0000000000000007E-2</v>
      </c>
      <c r="AC71" s="39">
        <f t="shared" si="65"/>
        <v>-3.3171204006620658E-3</v>
      </c>
      <c r="BF71" s="32"/>
      <c r="BG71" s="37"/>
      <c r="BH71" s="32"/>
    </row>
    <row r="72" spans="1:60">
      <c r="A72" s="36" t="s">
        <v>120</v>
      </c>
      <c r="B72" s="10">
        <v>55</v>
      </c>
      <c r="C72" s="10" t="s">
        <v>99</v>
      </c>
      <c r="D72" s="10" t="s">
        <v>97</v>
      </c>
      <c r="E72" s="10">
        <v>120</v>
      </c>
      <c r="F72" s="10">
        <v>4</v>
      </c>
      <c r="G72" s="36">
        <f>_xlfn.IFS(AND($J$50="Low",C72="F"),-29.8, AND($J$50="High",C72="F"),-28.7, AND($J$50="Low",C72="M"),-22.1,AND($J$50="High",C72="M"),-21)</f>
        <v>-21</v>
      </c>
      <c r="H72" s="36">
        <f t="shared" si="62"/>
        <v>4.62</v>
      </c>
      <c r="I72" s="36">
        <f t="shared" si="44"/>
        <v>-0.48</v>
      </c>
      <c r="J72" s="36">
        <f t="shared" si="45"/>
        <v>0</v>
      </c>
      <c r="K72" s="36">
        <f t="shared" si="46"/>
        <v>0</v>
      </c>
      <c r="L72" s="36">
        <f t="shared" si="47"/>
        <v>-0.48</v>
      </c>
      <c r="M72" s="36">
        <f t="shared" si="48"/>
        <v>0.98973940371379054</v>
      </c>
      <c r="N72" s="36">
        <f t="shared" si="49"/>
        <v>0.96760144973914097</v>
      </c>
      <c r="O72" s="36">
        <f t="shared" si="50"/>
        <v>0.9860997645564098</v>
      </c>
      <c r="P72" s="36">
        <f t="shared" si="51"/>
        <v>1.3900235443590203E-2</v>
      </c>
      <c r="Q72" s="36">
        <f t="shared" si="63"/>
        <v>-25.7</v>
      </c>
      <c r="R72" s="36">
        <f t="shared" si="64"/>
        <v>5.47</v>
      </c>
      <c r="S72" s="36">
        <f t="shared" si="52"/>
        <v>-0.04</v>
      </c>
      <c r="T72" s="36">
        <f t="shared" si="53"/>
        <v>0</v>
      </c>
      <c r="U72" s="36">
        <f t="shared" si="54"/>
        <v>0</v>
      </c>
      <c r="V72" s="36">
        <f t="shared" si="55"/>
        <v>-0.04</v>
      </c>
      <c r="W72" s="36">
        <f t="shared" si="56"/>
        <v>0.99807573078246326</v>
      </c>
      <c r="X72" s="36">
        <f t="shared" si="57"/>
        <v>0.99241332276689487</v>
      </c>
      <c r="Y72" s="36">
        <f t="shared" si="58"/>
        <v>0.99454852175598485</v>
      </c>
      <c r="Z72" s="36">
        <f t="shared" si="59"/>
        <v>5.451478244015151E-3</v>
      </c>
      <c r="AA72" s="32">
        <f t="shared" si="60"/>
        <v>1.9351713687605354E-2</v>
      </c>
      <c r="AB72" s="37">
        <v>0.02</v>
      </c>
      <c r="AC72" s="39">
        <f t="shared" si="65"/>
        <v>6.4828631239464626E-4</v>
      </c>
      <c r="BF72" s="32"/>
      <c r="BG72" s="37"/>
      <c r="BH72" s="32"/>
    </row>
    <row r="73" spans="1:60">
      <c r="A73" s="36" t="s">
        <v>121</v>
      </c>
      <c r="B73" s="10">
        <v>55</v>
      </c>
      <c r="C73" s="10" t="s">
        <v>99</v>
      </c>
      <c r="D73" s="10" t="s">
        <v>97</v>
      </c>
      <c r="E73" s="10">
        <v>180</v>
      </c>
      <c r="F73" s="10">
        <v>8</v>
      </c>
      <c r="G73" s="36">
        <f t="shared" si="61"/>
        <v>-21</v>
      </c>
      <c r="H73" s="36">
        <f t="shared" si="62"/>
        <v>4.62</v>
      </c>
      <c r="I73" s="36">
        <f t="shared" si="44"/>
        <v>0.48</v>
      </c>
      <c r="J73" s="36">
        <f t="shared" si="45"/>
        <v>1.0799999999999998</v>
      </c>
      <c r="K73" s="36">
        <f t="shared" si="46"/>
        <v>0</v>
      </c>
      <c r="L73" s="36">
        <f t="shared" si="47"/>
        <v>1.5599999999999998</v>
      </c>
      <c r="M73" s="36">
        <f t="shared" si="48"/>
        <v>0.98973940371379054</v>
      </c>
      <c r="N73" s="36">
        <f t="shared" si="49"/>
        <v>0.96760144973914097</v>
      </c>
      <c r="O73" s="36">
        <f t="shared" si="50"/>
        <v>0.89794073218065085</v>
      </c>
      <c r="P73" s="36">
        <f t="shared" si="51"/>
        <v>0.10205926781934915</v>
      </c>
      <c r="Q73" s="36">
        <f t="shared" si="63"/>
        <v>-25.7</v>
      </c>
      <c r="R73" s="36">
        <f t="shared" si="64"/>
        <v>5.47</v>
      </c>
      <c r="S73" s="36">
        <f t="shared" si="52"/>
        <v>0.04</v>
      </c>
      <c r="T73" s="36">
        <f t="shared" si="53"/>
        <v>1.3199999999999998</v>
      </c>
      <c r="U73" s="36">
        <f t="shared" si="54"/>
        <v>0</v>
      </c>
      <c r="V73" s="36">
        <f t="shared" si="55"/>
        <v>1.3599999999999999</v>
      </c>
      <c r="W73" s="36">
        <f t="shared" si="56"/>
        <v>0.99807573078246326</v>
      </c>
      <c r="X73" s="36">
        <f t="shared" si="57"/>
        <v>0.99241332276689487</v>
      </c>
      <c r="Y73" s="36">
        <f t="shared" si="58"/>
        <v>0.97807657765499112</v>
      </c>
      <c r="Z73" s="36">
        <f t="shared" si="59"/>
        <v>2.1923422345008881E-2</v>
      </c>
      <c r="AA73" s="32">
        <f t="shared" si="60"/>
        <v>0.12398269016435803</v>
      </c>
      <c r="AB73" s="37">
        <v>0.12</v>
      </c>
      <c r="AC73" s="39">
        <f t="shared" si="65"/>
        <v>-3.9826901643580381E-3</v>
      </c>
      <c r="BF73" s="32"/>
      <c r="BG73" s="37"/>
      <c r="BH73" s="32"/>
    </row>
    <row r="74" spans="1:60">
      <c r="A74" s="36" t="s">
        <v>122</v>
      </c>
      <c r="B74" s="10">
        <v>55</v>
      </c>
      <c r="C74" s="10" t="s">
        <v>99</v>
      </c>
      <c r="D74" s="10" t="s">
        <v>33</v>
      </c>
      <c r="E74" s="10">
        <v>120</v>
      </c>
      <c r="F74" s="10">
        <v>4</v>
      </c>
      <c r="G74" s="36">
        <f t="shared" si="61"/>
        <v>-21</v>
      </c>
      <c r="H74" s="36">
        <f t="shared" si="62"/>
        <v>4.62</v>
      </c>
      <c r="I74" s="36">
        <f t="shared" si="44"/>
        <v>-0.48</v>
      </c>
      <c r="J74" s="36">
        <f t="shared" si="45"/>
        <v>0</v>
      </c>
      <c r="K74" s="36">
        <f t="shared" si="46"/>
        <v>0.71</v>
      </c>
      <c r="L74" s="36">
        <f t="shared" si="47"/>
        <v>0.22999999999999998</v>
      </c>
      <c r="M74" s="36">
        <f t="shared" si="48"/>
        <v>0.98973940371379054</v>
      </c>
      <c r="N74" s="36">
        <f t="shared" si="49"/>
        <v>0.96760144973914097</v>
      </c>
      <c r="O74" s="36">
        <f t="shared" si="50"/>
        <v>0.9719301901841948</v>
      </c>
      <c r="P74" s="36">
        <f t="shared" si="51"/>
        <v>2.8069809815805202E-2</v>
      </c>
      <c r="Q74" s="36">
        <f t="shared" si="63"/>
        <v>-25.7</v>
      </c>
      <c r="R74" s="36">
        <f t="shared" si="64"/>
        <v>5.47</v>
      </c>
      <c r="S74" s="36">
        <f t="shared" si="52"/>
        <v>-0.04</v>
      </c>
      <c r="T74" s="36">
        <f t="shared" si="53"/>
        <v>0</v>
      </c>
      <c r="U74" s="36">
        <f t="shared" si="54"/>
        <v>0.63</v>
      </c>
      <c r="V74" s="36">
        <f t="shared" si="55"/>
        <v>0.59</v>
      </c>
      <c r="W74" s="36">
        <f t="shared" si="56"/>
        <v>0.99807573078246326</v>
      </c>
      <c r="X74" s="36">
        <f t="shared" si="57"/>
        <v>0.99241332276689487</v>
      </c>
      <c r="Y74" s="36">
        <f t="shared" si="58"/>
        <v>0.98978873755934316</v>
      </c>
      <c r="Z74" s="36">
        <f t="shared" si="59"/>
        <v>1.0211262440656843E-2</v>
      </c>
      <c r="AA74" s="32">
        <f t="shared" si="60"/>
        <v>3.8281072256462045E-2</v>
      </c>
      <c r="AB74" s="37">
        <v>0.04</v>
      </c>
      <c r="AC74" s="39">
        <f t="shared" si="65"/>
        <v>1.7189277435379555E-3</v>
      </c>
      <c r="BF74" s="32"/>
      <c r="BG74" s="37"/>
      <c r="BH74" s="32"/>
    </row>
    <row r="75" spans="1:60">
      <c r="A75" s="36" t="s">
        <v>123</v>
      </c>
      <c r="B75" s="10">
        <v>55</v>
      </c>
      <c r="C75" s="10" t="s">
        <v>99</v>
      </c>
      <c r="D75" s="10" t="s">
        <v>33</v>
      </c>
      <c r="E75" s="10">
        <v>180</v>
      </c>
      <c r="F75" s="10">
        <v>8</v>
      </c>
      <c r="G75" s="36">
        <f t="shared" si="61"/>
        <v>-21</v>
      </c>
      <c r="H75" s="36">
        <f t="shared" si="62"/>
        <v>4.62</v>
      </c>
      <c r="I75" s="36">
        <f t="shared" si="44"/>
        <v>0.48</v>
      </c>
      <c r="J75" s="36">
        <f t="shared" si="45"/>
        <v>1.0799999999999998</v>
      </c>
      <c r="K75" s="36">
        <f t="shared" si="46"/>
        <v>0.71</v>
      </c>
      <c r="L75" s="36">
        <f t="shared" si="47"/>
        <v>2.2699999999999996</v>
      </c>
      <c r="M75" s="36">
        <f t="shared" si="48"/>
        <v>0.98973940371379054</v>
      </c>
      <c r="N75" s="36">
        <f t="shared" si="49"/>
        <v>0.96760144973914097</v>
      </c>
      <c r="O75" s="36">
        <f t="shared" si="50"/>
        <v>0.80335254579290039</v>
      </c>
      <c r="P75" s="36">
        <f t="shared" si="51"/>
        <v>0.19664745420709961</v>
      </c>
      <c r="Q75" s="36">
        <f t="shared" si="63"/>
        <v>-25.7</v>
      </c>
      <c r="R75" s="36">
        <f t="shared" si="64"/>
        <v>5.47</v>
      </c>
      <c r="S75" s="36">
        <f t="shared" si="52"/>
        <v>0.04</v>
      </c>
      <c r="T75" s="36">
        <f t="shared" si="53"/>
        <v>1.3199999999999998</v>
      </c>
      <c r="U75" s="36">
        <f t="shared" si="54"/>
        <v>0.63</v>
      </c>
      <c r="V75" s="36">
        <f t="shared" si="55"/>
        <v>1.9899999999999998</v>
      </c>
      <c r="W75" s="36">
        <f t="shared" si="56"/>
        <v>0.99807573078246326</v>
      </c>
      <c r="X75" s="36">
        <f t="shared" si="57"/>
        <v>0.99241332276689487</v>
      </c>
      <c r="Y75" s="36">
        <f t="shared" si="58"/>
        <v>0.9592327056418315</v>
      </c>
      <c r="Z75" s="36">
        <f t="shared" si="59"/>
        <v>4.0767294358168504E-2</v>
      </c>
      <c r="AA75" s="32">
        <f t="shared" si="60"/>
        <v>0.23741474856526812</v>
      </c>
      <c r="AB75" s="37">
        <v>0.22</v>
      </c>
      <c r="AC75" s="41">
        <f t="shared" si="65"/>
        <v>-1.7414748565268118E-2</v>
      </c>
      <c r="BF75" s="32"/>
      <c r="BG75" s="37"/>
      <c r="BH75" s="32"/>
    </row>
    <row r="76" spans="1:60">
      <c r="A76" s="36" t="s">
        <v>124</v>
      </c>
      <c r="B76" s="10">
        <v>50</v>
      </c>
      <c r="C76" s="10" t="s">
        <v>43</v>
      </c>
      <c r="D76" s="10" t="s">
        <v>97</v>
      </c>
      <c r="E76" s="10">
        <v>120</v>
      </c>
      <c r="F76" s="10">
        <v>4</v>
      </c>
      <c r="G76" s="36">
        <f t="shared" si="61"/>
        <v>-28.7</v>
      </c>
      <c r="H76" s="36">
        <f t="shared" si="62"/>
        <v>6.23</v>
      </c>
      <c r="I76" s="36">
        <f t="shared" si="44"/>
        <v>-0.48</v>
      </c>
      <c r="J76" s="36">
        <f t="shared" si="45"/>
        <v>0</v>
      </c>
      <c r="K76" s="36">
        <f t="shared" si="46"/>
        <v>0</v>
      </c>
      <c r="L76" s="36">
        <f t="shared" si="47"/>
        <v>-0.48</v>
      </c>
      <c r="M76" s="36">
        <f t="shared" si="48"/>
        <v>0.99945286442942283</v>
      </c>
      <c r="N76" s="36">
        <f t="shared" si="49"/>
        <v>0.99672003729777814</v>
      </c>
      <c r="O76" s="36">
        <f t="shared" si="50"/>
        <v>0.99830716329781377</v>
      </c>
      <c r="P76" s="36">
        <f t="shared" si="51"/>
        <v>1.6928367021862289E-3</v>
      </c>
      <c r="Q76" s="36">
        <f t="shared" si="63"/>
        <v>-30</v>
      </c>
      <c r="R76" s="36">
        <f t="shared" si="64"/>
        <v>6.42</v>
      </c>
      <c r="S76" s="36">
        <f t="shared" si="52"/>
        <v>-0.04</v>
      </c>
      <c r="T76" s="36">
        <f t="shared" si="53"/>
        <v>0</v>
      </c>
      <c r="U76" s="36">
        <f t="shared" si="54"/>
        <v>0</v>
      </c>
      <c r="V76" s="36">
        <f t="shared" si="55"/>
        <v>-0.04</v>
      </c>
      <c r="W76" s="36">
        <f t="shared" si="56"/>
        <v>0.99971540832446648</v>
      </c>
      <c r="X76" s="36">
        <f t="shared" si="57"/>
        <v>0.99819698693605441</v>
      </c>
      <c r="Y76" s="36">
        <f t="shared" si="58"/>
        <v>0.99854065798439651</v>
      </c>
      <c r="Z76" s="36">
        <f t="shared" si="59"/>
        <v>1.4593420156034931E-3</v>
      </c>
      <c r="AA76" s="32">
        <f t="shared" si="60"/>
        <v>3.152178717789722E-3</v>
      </c>
      <c r="AB76" s="37">
        <v>0</v>
      </c>
      <c r="AC76" s="39">
        <f t="shared" si="65"/>
        <v>-3.152178717789722E-3</v>
      </c>
      <c r="BF76" s="32"/>
      <c r="BG76" s="37"/>
      <c r="BH76" s="32"/>
    </row>
    <row r="77" spans="1:60">
      <c r="A77" s="36" t="s">
        <v>125</v>
      </c>
      <c r="B77" s="10">
        <v>50</v>
      </c>
      <c r="C77" s="10" t="s">
        <v>43</v>
      </c>
      <c r="D77" s="10" t="s">
        <v>97</v>
      </c>
      <c r="E77" s="10">
        <v>180</v>
      </c>
      <c r="F77" s="10">
        <v>8</v>
      </c>
      <c r="G77" s="36">
        <f t="shared" si="61"/>
        <v>-28.7</v>
      </c>
      <c r="H77" s="36">
        <f t="shared" si="62"/>
        <v>6.23</v>
      </c>
      <c r="I77" s="36">
        <f t="shared" si="44"/>
        <v>0.48</v>
      </c>
      <c r="J77" s="36">
        <f t="shared" si="45"/>
        <v>1.0799999999999998</v>
      </c>
      <c r="K77" s="36">
        <f t="shared" si="46"/>
        <v>0</v>
      </c>
      <c r="L77" s="36">
        <f t="shared" si="47"/>
        <v>1.5599999999999998</v>
      </c>
      <c r="M77" s="36">
        <f t="shared" si="48"/>
        <v>0.99945286442942283</v>
      </c>
      <c r="N77" s="36">
        <f t="shared" si="49"/>
        <v>0.99672003729777814</v>
      </c>
      <c r="O77" s="36">
        <f t="shared" si="50"/>
        <v>0.9870545452080226</v>
      </c>
      <c r="P77" s="36">
        <f t="shared" si="51"/>
        <v>1.2945454791977395E-2</v>
      </c>
      <c r="Q77" s="36">
        <f t="shared" si="63"/>
        <v>-30</v>
      </c>
      <c r="R77" s="36">
        <f t="shared" si="64"/>
        <v>6.42</v>
      </c>
      <c r="S77" s="36">
        <f t="shared" si="52"/>
        <v>0.04</v>
      </c>
      <c r="T77" s="36">
        <f t="shared" si="53"/>
        <v>1.3199999999999998</v>
      </c>
      <c r="U77" s="36">
        <f t="shared" si="54"/>
        <v>0</v>
      </c>
      <c r="V77" s="36">
        <f t="shared" si="55"/>
        <v>1.3599999999999999</v>
      </c>
      <c r="W77" s="36">
        <f t="shared" si="56"/>
        <v>0.99971540832446648</v>
      </c>
      <c r="X77" s="36">
        <f t="shared" si="57"/>
        <v>0.99819698693605441</v>
      </c>
      <c r="Y77" s="36">
        <f t="shared" si="58"/>
        <v>0.99409525589543191</v>
      </c>
      <c r="Z77" s="36">
        <f t="shared" si="59"/>
        <v>5.9047441045680937E-3</v>
      </c>
      <c r="AA77" s="32">
        <f t="shared" si="60"/>
        <v>1.8850198896545489E-2</v>
      </c>
      <c r="AB77" s="37">
        <v>0.02</v>
      </c>
      <c r="AC77" s="39">
        <f t="shared" si="65"/>
        <v>1.1498011034545112E-3</v>
      </c>
      <c r="BF77" s="32"/>
      <c r="BG77" s="37"/>
      <c r="BH77" s="32"/>
    </row>
    <row r="78" spans="1:60">
      <c r="A78" s="36" t="s">
        <v>126</v>
      </c>
      <c r="B78" s="10">
        <v>50</v>
      </c>
      <c r="C78" s="10" t="s">
        <v>43</v>
      </c>
      <c r="D78" s="10" t="s">
        <v>33</v>
      </c>
      <c r="E78" s="10">
        <v>120</v>
      </c>
      <c r="F78" s="10">
        <v>4</v>
      </c>
      <c r="G78" s="36">
        <f t="shared" si="61"/>
        <v>-28.7</v>
      </c>
      <c r="H78" s="36">
        <f t="shared" si="62"/>
        <v>6.23</v>
      </c>
      <c r="I78" s="36">
        <f t="shared" si="44"/>
        <v>-0.48</v>
      </c>
      <c r="J78" s="36">
        <f t="shared" si="45"/>
        <v>0</v>
      </c>
      <c r="K78" s="36">
        <f t="shared" si="46"/>
        <v>0.71</v>
      </c>
      <c r="L78" s="36">
        <f t="shared" si="47"/>
        <v>0.22999999999999998</v>
      </c>
      <c r="M78" s="36">
        <f t="shared" si="48"/>
        <v>0.99945286442942283</v>
      </c>
      <c r="N78" s="36">
        <f t="shared" si="49"/>
        <v>0.99672003729777814</v>
      </c>
      <c r="O78" s="36">
        <f t="shared" si="50"/>
        <v>0.99655979835216035</v>
      </c>
      <c r="P78" s="36">
        <f t="shared" si="51"/>
        <v>3.4402016478396469E-3</v>
      </c>
      <c r="Q78" s="36">
        <f t="shared" si="63"/>
        <v>-30</v>
      </c>
      <c r="R78" s="36">
        <f t="shared" si="64"/>
        <v>6.42</v>
      </c>
      <c r="S78" s="36">
        <f t="shared" si="52"/>
        <v>-0.04</v>
      </c>
      <c r="T78" s="36">
        <f t="shared" si="53"/>
        <v>0</v>
      </c>
      <c r="U78" s="36">
        <f t="shared" si="54"/>
        <v>0.63</v>
      </c>
      <c r="V78" s="36">
        <f t="shared" si="55"/>
        <v>0.59</v>
      </c>
      <c r="W78" s="36">
        <f t="shared" si="56"/>
        <v>0.99971540832446648</v>
      </c>
      <c r="X78" s="36">
        <f t="shared" si="57"/>
        <v>0.99819698693605441</v>
      </c>
      <c r="Y78" s="36">
        <f t="shared" si="58"/>
        <v>0.99726167875148686</v>
      </c>
      <c r="Z78" s="36">
        <f t="shared" si="59"/>
        <v>2.7383212485131425E-3</v>
      </c>
      <c r="AA78" s="32">
        <f t="shared" si="60"/>
        <v>6.1785228963527894E-3</v>
      </c>
      <c r="AB78" s="37">
        <v>0.01</v>
      </c>
      <c r="AC78" s="39">
        <f t="shared" si="65"/>
        <v>3.8214771036472108E-3</v>
      </c>
      <c r="BF78" s="32"/>
      <c r="BG78" s="37"/>
      <c r="BH78" s="32"/>
    </row>
    <row r="79" spans="1:60">
      <c r="A79" s="36" t="s">
        <v>127</v>
      </c>
      <c r="B79" s="10">
        <v>50</v>
      </c>
      <c r="C79" s="10" t="s">
        <v>43</v>
      </c>
      <c r="D79" s="10" t="s">
        <v>33</v>
      </c>
      <c r="E79" s="10">
        <v>180</v>
      </c>
      <c r="F79" s="10">
        <v>8</v>
      </c>
      <c r="G79" s="36">
        <f t="shared" si="61"/>
        <v>-28.7</v>
      </c>
      <c r="H79" s="36">
        <f t="shared" si="62"/>
        <v>6.23</v>
      </c>
      <c r="I79" s="36">
        <f t="shared" si="44"/>
        <v>0.48</v>
      </c>
      <c r="J79" s="36">
        <f t="shared" si="45"/>
        <v>1.0799999999999998</v>
      </c>
      <c r="K79" s="36">
        <f t="shared" si="46"/>
        <v>0.71</v>
      </c>
      <c r="L79" s="36">
        <f t="shared" si="47"/>
        <v>2.2699999999999996</v>
      </c>
      <c r="M79" s="36">
        <f t="shared" si="48"/>
        <v>0.99945286442942283</v>
      </c>
      <c r="N79" s="36">
        <f t="shared" si="49"/>
        <v>0.99672003729777814</v>
      </c>
      <c r="O79" s="36">
        <f t="shared" si="50"/>
        <v>0.97384525842566905</v>
      </c>
      <c r="P79" s="36">
        <f t="shared" si="51"/>
        <v>2.6154741574330953E-2</v>
      </c>
      <c r="Q79" s="36">
        <f t="shared" si="63"/>
        <v>-30</v>
      </c>
      <c r="R79" s="36">
        <f t="shared" si="64"/>
        <v>6.42</v>
      </c>
      <c r="S79" s="36">
        <f t="shared" si="52"/>
        <v>0.04</v>
      </c>
      <c r="T79" s="36">
        <f t="shared" si="53"/>
        <v>1.3199999999999998</v>
      </c>
      <c r="U79" s="36">
        <f t="shared" si="54"/>
        <v>0.63</v>
      </c>
      <c r="V79" s="36">
        <f t="shared" si="55"/>
        <v>1.9899999999999998</v>
      </c>
      <c r="W79" s="36">
        <f t="shared" si="56"/>
        <v>0.99971540832446648</v>
      </c>
      <c r="X79" s="36">
        <f t="shared" si="57"/>
        <v>0.99819698693605441</v>
      </c>
      <c r="Y79" s="36">
        <f t="shared" si="58"/>
        <v>0.98894192322284658</v>
      </c>
      <c r="Z79" s="36">
        <f t="shared" si="59"/>
        <v>1.1058076777153425E-2</v>
      </c>
      <c r="AA79" s="32">
        <f t="shared" si="60"/>
        <v>3.7212818351484378E-2</v>
      </c>
      <c r="AB79" s="37">
        <v>0.04</v>
      </c>
      <c r="AC79" s="39">
        <f t="shared" si="65"/>
        <v>2.7871816485156228E-3</v>
      </c>
      <c r="BF79" s="32"/>
      <c r="BG79" s="37"/>
      <c r="BH79" s="32"/>
    </row>
    <row r="80" spans="1:60">
      <c r="A80" s="36" t="s">
        <v>128</v>
      </c>
      <c r="B80" s="10">
        <v>50</v>
      </c>
      <c r="C80" s="10" t="s">
        <v>99</v>
      </c>
      <c r="D80" s="10" t="s">
        <v>97</v>
      </c>
      <c r="E80" s="10">
        <v>120</v>
      </c>
      <c r="F80" s="10">
        <v>4</v>
      </c>
      <c r="G80" s="36">
        <f>_xlfn.IFS(AND($J$50="Low",C80="F"),-29.8, AND($J$50="High",C80="F"),-28.7, AND($J$50="Low",C80="M"),-22.1,AND($J$50="High",C80="M"),-21)</f>
        <v>-21</v>
      </c>
      <c r="H80" s="36">
        <f>_xlfn.IFS(AND($J$50="Low",C80="F"),6.36, AND($J$50="High",C80="F"),6.23, AND($J$50="Low",C80="M"),4.71,AND($J$50="High",C80="M"),4.62)</f>
        <v>4.62</v>
      </c>
      <c r="I80" s="36">
        <f t="shared" si="44"/>
        <v>-0.48</v>
      </c>
      <c r="J80" s="36">
        <f t="shared" si="45"/>
        <v>0</v>
      </c>
      <c r="K80" s="36">
        <f t="shared" si="46"/>
        <v>0</v>
      </c>
      <c r="L80" s="36">
        <f t="shared" si="47"/>
        <v>-0.48</v>
      </c>
      <c r="M80" s="36">
        <f t="shared" si="48"/>
        <v>0.99495317945715678</v>
      </c>
      <c r="N80" s="36">
        <f t="shared" si="49"/>
        <v>0.98106831475469969</v>
      </c>
      <c r="O80" s="36">
        <f t="shared" si="50"/>
        <v>0.99134157680404256</v>
      </c>
      <c r="P80" s="36">
        <f t="shared" si="51"/>
        <v>8.6584231959574431E-3</v>
      </c>
      <c r="Q80" s="36">
        <f>_xlfn.IFS(AND($T$50="Low",C80="F"),-31, AND($T$50="High",C80="F"),-30, AND($T$50="Low",C80="M"),-26.7,AND($T$50="High",C80="M"),-25.7)</f>
        <v>-25.7</v>
      </c>
      <c r="R80" s="36">
        <f>_xlfn.IFS(AND($T$50="Low",C80="F"),6.62, AND($T$50="High",C80="F"),6.42, AND($T$50="Low",C80="M"),5.64,AND($T$50="High",C80="M"),5.47)</f>
        <v>5.47</v>
      </c>
      <c r="S80" s="36">
        <f t="shared" si="52"/>
        <v>-0.04</v>
      </c>
      <c r="T80" s="36">
        <f t="shared" si="53"/>
        <v>0</v>
      </c>
      <c r="U80" s="36">
        <f t="shared" si="54"/>
        <v>0</v>
      </c>
      <c r="V80" s="36">
        <f t="shared" si="55"/>
        <v>-0.04</v>
      </c>
      <c r="W80" s="36">
        <f t="shared" si="56"/>
        <v>0.99917147597837397</v>
      </c>
      <c r="X80" s="36">
        <f t="shared" si="57"/>
        <v>0.99600945706347577</v>
      </c>
      <c r="Y80" s="36">
        <f t="shared" si="58"/>
        <v>0.99695925759426429</v>
      </c>
      <c r="Z80" s="36">
        <f t="shared" si="59"/>
        <v>3.040742405735708E-3</v>
      </c>
      <c r="AA80" s="32">
        <f t="shared" si="60"/>
        <v>1.1699165601693151E-2</v>
      </c>
      <c r="AB80" s="37">
        <v>0.01</v>
      </c>
      <c r="AC80" s="39">
        <f t="shared" si="65"/>
        <v>-1.6991656016931509E-3</v>
      </c>
      <c r="BF80" s="32"/>
      <c r="BG80" s="37"/>
      <c r="BH80" s="32"/>
    </row>
    <row r="81" spans="1:60">
      <c r="A81" s="36" t="s">
        <v>129</v>
      </c>
      <c r="B81" s="10">
        <v>50</v>
      </c>
      <c r="C81" s="10" t="s">
        <v>99</v>
      </c>
      <c r="D81" s="10" t="s">
        <v>97</v>
      </c>
      <c r="E81" s="10">
        <v>180</v>
      </c>
      <c r="F81" s="10">
        <v>8</v>
      </c>
      <c r="G81" s="36">
        <f t="shared" ref="G81:G88" si="66">_xlfn.IFS(AND($J$50="Low",C81="F"),-29.8, AND($J$50="High",C81="F"),-28.7, AND($J$50="Low",C81="M"),-22.1,AND($J$50="High",C81="M"),-21)</f>
        <v>-21</v>
      </c>
      <c r="H81" s="36">
        <f t="shared" ref="H81:H88" si="67">_xlfn.IFS(AND($J$50="Low",C81="F"),6.36, AND($J$50="High",C81="F"),6.23, AND($J$50="Low",C81="M"),4.71,AND($J$50="High",C81="M"),4.62)</f>
        <v>4.62</v>
      </c>
      <c r="I81" s="36">
        <f t="shared" si="44"/>
        <v>0.48</v>
      </c>
      <c r="J81" s="36">
        <f t="shared" si="45"/>
        <v>1.0799999999999998</v>
      </c>
      <c r="K81" s="36">
        <f t="shared" si="46"/>
        <v>0</v>
      </c>
      <c r="L81" s="36">
        <f t="shared" si="47"/>
        <v>1.5599999999999998</v>
      </c>
      <c r="M81" s="36">
        <f t="shared" si="48"/>
        <v>0.99495317945715678</v>
      </c>
      <c r="N81" s="36">
        <f t="shared" si="49"/>
        <v>0.98106831475469969</v>
      </c>
      <c r="O81" s="36">
        <f t="shared" si="50"/>
        <v>0.93530883456092362</v>
      </c>
      <c r="P81" s="36">
        <f t="shared" si="51"/>
        <v>6.4691165439076381E-2</v>
      </c>
      <c r="Q81" s="36">
        <f t="shared" ref="Q81:Q88" si="68">_xlfn.IFS(AND($T$50="Low",C81="F"),-31, AND($T$50="High",C81="F"),-30, AND($T$50="Low",C81="M"),-26.7,AND($T$50="High",C81="M"),-25.7)</f>
        <v>-25.7</v>
      </c>
      <c r="R81" s="36">
        <f t="shared" ref="R81:R88" si="69">_xlfn.IFS(AND($T$50="Low",C81="F"),6.62, AND($T$50="High",C81="F"),6.42, AND($T$50="Low",C81="M"),5.64,AND($T$50="High",C81="M"),5.47)</f>
        <v>5.47</v>
      </c>
      <c r="S81" s="36">
        <f t="shared" si="52"/>
        <v>0.04</v>
      </c>
      <c r="T81" s="36">
        <f t="shared" si="53"/>
        <v>1.3199999999999998</v>
      </c>
      <c r="U81" s="36">
        <f t="shared" si="54"/>
        <v>0</v>
      </c>
      <c r="V81" s="36">
        <f t="shared" si="55"/>
        <v>1.3599999999999999</v>
      </c>
      <c r="W81" s="36">
        <f t="shared" si="56"/>
        <v>0.99917147597837397</v>
      </c>
      <c r="X81" s="36">
        <f t="shared" si="57"/>
        <v>0.99600945706347577</v>
      </c>
      <c r="Y81" s="36">
        <f t="shared" si="58"/>
        <v>0.98772633939928423</v>
      </c>
      <c r="Z81" s="36">
        <f t="shared" si="59"/>
        <v>1.2273660600715774E-2</v>
      </c>
      <c r="AA81" s="32">
        <f t="shared" si="60"/>
        <v>7.6964826039792156E-2</v>
      </c>
      <c r="AB81" s="37">
        <v>7.0000000000000007E-2</v>
      </c>
      <c r="AC81" s="39">
        <f t="shared" si="65"/>
        <v>-6.9648260397921491E-3</v>
      </c>
      <c r="BF81" s="32"/>
      <c r="BG81" s="37"/>
      <c r="BH81" s="32"/>
    </row>
    <row r="82" spans="1:60">
      <c r="A82" s="36" t="s">
        <v>130</v>
      </c>
      <c r="B82" s="10">
        <v>50</v>
      </c>
      <c r="C82" s="10" t="s">
        <v>99</v>
      </c>
      <c r="D82" s="10" t="s">
        <v>33</v>
      </c>
      <c r="E82" s="10">
        <v>120</v>
      </c>
      <c r="F82" s="10">
        <v>4</v>
      </c>
      <c r="G82" s="36">
        <f t="shared" si="66"/>
        <v>-21</v>
      </c>
      <c r="H82" s="36">
        <f t="shared" si="67"/>
        <v>4.62</v>
      </c>
      <c r="I82" s="36">
        <f t="shared" si="44"/>
        <v>-0.48</v>
      </c>
      <c r="J82" s="36">
        <f t="shared" si="45"/>
        <v>0</v>
      </c>
      <c r="K82" s="36">
        <f t="shared" si="46"/>
        <v>0.71</v>
      </c>
      <c r="L82" s="36">
        <f t="shared" si="47"/>
        <v>0.22999999999999998</v>
      </c>
      <c r="M82" s="36">
        <f t="shared" si="48"/>
        <v>0.99495317945715678</v>
      </c>
      <c r="N82" s="36">
        <f t="shared" si="49"/>
        <v>0.98106831475469969</v>
      </c>
      <c r="O82" s="36">
        <f t="shared" si="50"/>
        <v>0.9824676691571872</v>
      </c>
      <c r="P82" s="36">
        <f t="shared" si="51"/>
        <v>1.7532330842812804E-2</v>
      </c>
      <c r="Q82" s="36">
        <f t="shared" si="68"/>
        <v>-25.7</v>
      </c>
      <c r="R82" s="36">
        <f t="shared" si="69"/>
        <v>5.47</v>
      </c>
      <c r="S82" s="36">
        <f t="shared" si="52"/>
        <v>-0.04</v>
      </c>
      <c r="T82" s="36">
        <f t="shared" si="53"/>
        <v>0</v>
      </c>
      <c r="U82" s="36">
        <f t="shared" si="54"/>
        <v>0.63</v>
      </c>
      <c r="V82" s="36">
        <f t="shared" si="55"/>
        <v>0.59</v>
      </c>
      <c r="W82" s="36">
        <f t="shared" si="56"/>
        <v>0.99917147597837397</v>
      </c>
      <c r="X82" s="36">
        <f t="shared" si="57"/>
        <v>0.99600945706347577</v>
      </c>
      <c r="Y82" s="36">
        <f t="shared" si="58"/>
        <v>0.99429828876006054</v>
      </c>
      <c r="Z82" s="36">
        <f t="shared" si="59"/>
        <v>5.7017112399394554E-3</v>
      </c>
      <c r="AA82" s="32">
        <f t="shared" si="60"/>
        <v>2.323404208275226E-2</v>
      </c>
      <c r="AB82" s="37">
        <v>0.02</v>
      </c>
      <c r="AC82" s="39">
        <f t="shared" si="65"/>
        <v>-3.2340420827522594E-3</v>
      </c>
      <c r="BF82" s="32"/>
      <c r="BG82" s="37"/>
      <c r="BH82" s="32"/>
    </row>
    <row r="83" spans="1:60">
      <c r="A83" s="36" t="s">
        <v>131</v>
      </c>
      <c r="B83" s="10">
        <v>50</v>
      </c>
      <c r="C83" s="10" t="s">
        <v>99</v>
      </c>
      <c r="D83" s="10" t="s">
        <v>33</v>
      </c>
      <c r="E83" s="10">
        <v>180</v>
      </c>
      <c r="F83" s="10">
        <v>8</v>
      </c>
      <c r="G83" s="36">
        <f t="shared" si="66"/>
        <v>-21</v>
      </c>
      <c r="H83" s="36">
        <f t="shared" si="67"/>
        <v>4.62</v>
      </c>
      <c r="I83" s="36">
        <f t="shared" si="44"/>
        <v>0.48</v>
      </c>
      <c r="J83" s="36">
        <f t="shared" si="45"/>
        <v>1.0799999999999998</v>
      </c>
      <c r="K83" s="36">
        <f t="shared" si="46"/>
        <v>0.71</v>
      </c>
      <c r="L83" s="36">
        <f t="shared" si="47"/>
        <v>2.2699999999999996</v>
      </c>
      <c r="M83" s="36">
        <f t="shared" si="48"/>
        <v>0.99495317945715678</v>
      </c>
      <c r="N83" s="36">
        <f t="shared" si="49"/>
        <v>0.98106831475469969</v>
      </c>
      <c r="O83" s="36">
        <f t="shared" si="50"/>
        <v>0.87281619957867262</v>
      </c>
      <c r="P83" s="36">
        <f t="shared" si="51"/>
        <v>0.12718380042132738</v>
      </c>
      <c r="Q83" s="36">
        <f t="shared" si="68"/>
        <v>-25.7</v>
      </c>
      <c r="R83" s="36">
        <f t="shared" si="69"/>
        <v>5.47</v>
      </c>
      <c r="S83" s="36">
        <f t="shared" si="52"/>
        <v>0.04</v>
      </c>
      <c r="T83" s="36">
        <f t="shared" si="53"/>
        <v>1.3199999999999998</v>
      </c>
      <c r="U83" s="36">
        <f t="shared" si="54"/>
        <v>0.63</v>
      </c>
      <c r="V83" s="36">
        <f t="shared" si="55"/>
        <v>1.9899999999999998</v>
      </c>
      <c r="W83" s="36">
        <f t="shared" si="56"/>
        <v>0.99917147597837397</v>
      </c>
      <c r="X83" s="36">
        <f t="shared" si="57"/>
        <v>0.99600945706347577</v>
      </c>
      <c r="Y83" s="36">
        <f t="shared" si="58"/>
        <v>0.97707902275110148</v>
      </c>
      <c r="Z83" s="36">
        <f t="shared" si="59"/>
        <v>2.2920977248898522E-2</v>
      </c>
      <c r="AA83" s="32">
        <f t="shared" si="60"/>
        <v>0.1501047776702259</v>
      </c>
      <c r="AB83" s="37">
        <v>0.14000000000000001</v>
      </c>
      <c r="AC83" s="41">
        <f t="shared" si="65"/>
        <v>-1.0104777670225884E-2</v>
      </c>
      <c r="BF83" s="32"/>
      <c r="BG83" s="37"/>
      <c r="BH83" s="32"/>
    </row>
    <row r="84" spans="1:60">
      <c r="A84" s="36" t="s">
        <v>132</v>
      </c>
      <c r="B84" s="10">
        <v>40</v>
      </c>
      <c r="C84" s="10" t="s">
        <v>43</v>
      </c>
      <c r="D84" s="10" t="s">
        <v>97</v>
      </c>
      <c r="E84" s="10">
        <v>120</v>
      </c>
      <c r="F84" s="10">
        <v>4</v>
      </c>
      <c r="G84" s="36">
        <f t="shared" si="66"/>
        <v>-28.7</v>
      </c>
      <c r="H84" s="36">
        <f t="shared" si="67"/>
        <v>6.23</v>
      </c>
      <c r="I84" s="36">
        <f t="shared" si="44"/>
        <v>-0.48</v>
      </c>
      <c r="J84" s="36">
        <f t="shared" si="45"/>
        <v>0</v>
      </c>
      <c r="K84" s="36">
        <f t="shared" si="46"/>
        <v>0</v>
      </c>
      <c r="L84" s="36">
        <f t="shared" si="47"/>
        <v>-0.48</v>
      </c>
      <c r="M84" s="36">
        <f t="shared" si="48"/>
        <v>0.99995623209711704</v>
      </c>
      <c r="N84" s="36">
        <f t="shared" si="49"/>
        <v>0.99945286442942283</v>
      </c>
      <c r="O84" s="36">
        <f t="shared" si="50"/>
        <v>0.99968848091963392</v>
      </c>
      <c r="P84" s="36">
        <f t="shared" si="51"/>
        <v>3.11519080366085E-4</v>
      </c>
      <c r="Q84" s="36">
        <f t="shared" si="68"/>
        <v>-30</v>
      </c>
      <c r="R84" s="36">
        <f t="shared" si="69"/>
        <v>6.42</v>
      </c>
      <c r="S84" s="36">
        <f t="shared" si="52"/>
        <v>-0.04</v>
      </c>
      <c r="T84" s="36">
        <f t="shared" si="53"/>
        <v>0</v>
      </c>
      <c r="U84" s="36">
        <f t="shared" si="54"/>
        <v>0</v>
      </c>
      <c r="V84" s="36">
        <f t="shared" si="55"/>
        <v>-0.04</v>
      </c>
      <c r="W84" s="36">
        <f t="shared" si="56"/>
        <v>0.99997892471100591</v>
      </c>
      <c r="X84" s="36">
        <f t="shared" si="57"/>
        <v>0.99971540832446648</v>
      </c>
      <c r="Y84" s="36">
        <f t="shared" si="58"/>
        <v>0.99974680959453477</v>
      </c>
      <c r="Z84" s="36">
        <f t="shared" si="59"/>
        <v>2.5319040546523119E-4</v>
      </c>
      <c r="AA84" s="32">
        <f t="shared" si="60"/>
        <v>5.6470948583131619E-4</v>
      </c>
      <c r="AB84" s="37">
        <v>0</v>
      </c>
      <c r="AC84" s="39">
        <f t="shared" si="65"/>
        <v>-5.6470948583131619E-4</v>
      </c>
      <c r="BF84" s="32"/>
      <c r="BG84" s="37"/>
      <c r="BH84" s="32"/>
    </row>
    <row r="85" spans="1:60">
      <c r="A85" s="36" t="s">
        <v>133</v>
      </c>
      <c r="B85" s="10">
        <v>40</v>
      </c>
      <c r="C85" s="10" t="s">
        <v>43</v>
      </c>
      <c r="D85" s="10" t="s">
        <v>97</v>
      </c>
      <c r="E85" s="10">
        <v>180</v>
      </c>
      <c r="F85" s="10">
        <v>8</v>
      </c>
      <c r="G85" s="36">
        <f t="shared" si="66"/>
        <v>-28.7</v>
      </c>
      <c r="H85" s="36">
        <f t="shared" si="67"/>
        <v>6.23</v>
      </c>
      <c r="I85" s="36">
        <f t="shared" si="44"/>
        <v>0.48</v>
      </c>
      <c r="J85" s="36">
        <f t="shared" si="45"/>
        <v>1.0799999999999998</v>
      </c>
      <c r="K85" s="36">
        <f t="shared" si="46"/>
        <v>0</v>
      </c>
      <c r="L85" s="36">
        <f t="shared" si="47"/>
        <v>1.5599999999999998</v>
      </c>
      <c r="M85" s="36">
        <f t="shared" si="48"/>
        <v>0.99995623209711704</v>
      </c>
      <c r="N85" s="36">
        <f t="shared" si="49"/>
        <v>0.99945286442942283</v>
      </c>
      <c r="O85" s="36">
        <f t="shared" si="50"/>
        <v>0.99760672371640724</v>
      </c>
      <c r="P85" s="36">
        <f t="shared" si="51"/>
        <v>2.3932762835927601E-3</v>
      </c>
      <c r="Q85" s="36">
        <f t="shared" si="68"/>
        <v>-30</v>
      </c>
      <c r="R85" s="36">
        <f t="shared" si="69"/>
        <v>6.42</v>
      </c>
      <c r="S85" s="36">
        <f t="shared" si="52"/>
        <v>0.04</v>
      </c>
      <c r="T85" s="36">
        <f t="shared" si="53"/>
        <v>1.3199999999999998</v>
      </c>
      <c r="U85" s="36">
        <f t="shared" si="54"/>
        <v>0</v>
      </c>
      <c r="V85" s="36">
        <f t="shared" si="55"/>
        <v>1.3599999999999999</v>
      </c>
      <c r="W85" s="36">
        <f t="shared" si="56"/>
        <v>0.99997892471100591</v>
      </c>
      <c r="X85" s="36">
        <f t="shared" si="57"/>
        <v>0.99971540832446648</v>
      </c>
      <c r="Y85" s="36">
        <f t="shared" si="58"/>
        <v>0.99897365932238313</v>
      </c>
      <c r="Z85" s="36">
        <f t="shared" si="59"/>
        <v>1.026340677616866E-3</v>
      </c>
      <c r="AA85" s="32">
        <f t="shared" si="60"/>
        <v>3.4196169612096261E-3</v>
      </c>
      <c r="AB85" s="37">
        <v>0</v>
      </c>
      <c r="AC85" s="39">
        <f t="shared" si="65"/>
        <v>-3.4196169612096261E-3</v>
      </c>
      <c r="BF85" s="32"/>
      <c r="BG85" s="37"/>
      <c r="BH85" s="32"/>
    </row>
    <row r="86" spans="1:60">
      <c r="A86" s="36" t="s">
        <v>134</v>
      </c>
      <c r="B86" s="10">
        <v>40</v>
      </c>
      <c r="C86" s="10" t="s">
        <v>43</v>
      </c>
      <c r="D86" s="10" t="s">
        <v>33</v>
      </c>
      <c r="E86" s="10">
        <v>120</v>
      </c>
      <c r="F86" s="10">
        <v>4</v>
      </c>
      <c r="G86" s="36">
        <f t="shared" si="66"/>
        <v>-28.7</v>
      </c>
      <c r="H86" s="36">
        <f t="shared" si="67"/>
        <v>6.23</v>
      </c>
      <c r="I86" s="36">
        <f t="shared" si="44"/>
        <v>-0.48</v>
      </c>
      <c r="J86" s="36">
        <f t="shared" si="45"/>
        <v>0</v>
      </c>
      <c r="K86" s="36">
        <f t="shared" si="46"/>
        <v>0.71</v>
      </c>
      <c r="L86" s="36">
        <f t="shared" si="47"/>
        <v>0.22999999999999998</v>
      </c>
      <c r="M86" s="36">
        <f t="shared" si="48"/>
        <v>0.99995623209711704</v>
      </c>
      <c r="N86" s="36">
        <f t="shared" si="49"/>
        <v>0.99945286442942283</v>
      </c>
      <c r="O86" s="36">
        <f t="shared" si="50"/>
        <v>0.99936647496145192</v>
      </c>
      <c r="P86" s="36">
        <f t="shared" si="51"/>
        <v>6.3352503854807729E-4</v>
      </c>
      <c r="Q86" s="36">
        <f t="shared" si="68"/>
        <v>-30</v>
      </c>
      <c r="R86" s="36">
        <f t="shared" si="69"/>
        <v>6.42</v>
      </c>
      <c r="S86" s="36">
        <f t="shared" si="52"/>
        <v>-0.04</v>
      </c>
      <c r="T86" s="36">
        <f t="shared" si="53"/>
        <v>0</v>
      </c>
      <c r="U86" s="36">
        <f t="shared" si="54"/>
        <v>0.63</v>
      </c>
      <c r="V86" s="36">
        <f t="shared" si="55"/>
        <v>0.59</v>
      </c>
      <c r="W86" s="36">
        <f t="shared" si="56"/>
        <v>0.99997892471100591</v>
      </c>
      <c r="X86" s="36">
        <f t="shared" si="57"/>
        <v>0.99971540832446648</v>
      </c>
      <c r="Y86" s="36">
        <f t="shared" si="58"/>
        <v>0.99952465983344951</v>
      </c>
      <c r="Z86" s="36">
        <f t="shared" si="59"/>
        <v>4.7534016655048639E-4</v>
      </c>
      <c r="AA86" s="32">
        <f t="shared" si="60"/>
        <v>1.1088652050985637E-3</v>
      </c>
      <c r="AB86" s="37">
        <v>0</v>
      </c>
      <c r="AC86" s="39">
        <f t="shared" si="65"/>
        <v>-1.1088652050985637E-3</v>
      </c>
      <c r="BF86" s="32"/>
      <c r="BG86" s="37"/>
      <c r="BH86" s="32"/>
    </row>
    <row r="87" spans="1:60">
      <c r="A87" s="36" t="s">
        <v>135</v>
      </c>
      <c r="B87" s="10">
        <v>40</v>
      </c>
      <c r="C87" s="10" t="s">
        <v>43</v>
      </c>
      <c r="D87" s="10" t="s">
        <v>33</v>
      </c>
      <c r="E87" s="10">
        <v>180</v>
      </c>
      <c r="F87" s="10">
        <v>8</v>
      </c>
      <c r="G87" s="36">
        <f t="shared" si="66"/>
        <v>-28.7</v>
      </c>
      <c r="H87" s="36">
        <f t="shared" si="67"/>
        <v>6.23</v>
      </c>
      <c r="I87" s="36">
        <f t="shared" si="44"/>
        <v>0.48</v>
      </c>
      <c r="J87" s="36">
        <f t="shared" si="45"/>
        <v>1.0799999999999998</v>
      </c>
      <c r="K87" s="36">
        <f t="shared" si="46"/>
        <v>0.71</v>
      </c>
      <c r="L87" s="36">
        <f t="shared" si="47"/>
        <v>2.2699999999999996</v>
      </c>
      <c r="M87" s="36">
        <f t="shared" si="48"/>
        <v>0.99995623209711704</v>
      </c>
      <c r="N87" s="36">
        <f t="shared" si="49"/>
        <v>0.99945286442942283</v>
      </c>
      <c r="O87" s="36">
        <f t="shared" si="50"/>
        <v>0.99513811991777967</v>
      </c>
      <c r="P87" s="36">
        <f t="shared" si="51"/>
        <v>4.8618800822203267E-3</v>
      </c>
      <c r="Q87" s="36">
        <f t="shared" si="68"/>
        <v>-30</v>
      </c>
      <c r="R87" s="36">
        <f t="shared" si="69"/>
        <v>6.42</v>
      </c>
      <c r="S87" s="36">
        <f t="shared" si="52"/>
        <v>0.04</v>
      </c>
      <c r="T87" s="36">
        <f t="shared" si="53"/>
        <v>1.3199999999999998</v>
      </c>
      <c r="U87" s="36">
        <f t="shared" si="54"/>
        <v>0.63</v>
      </c>
      <c r="V87" s="36">
        <f t="shared" si="55"/>
        <v>1.9899999999999998</v>
      </c>
      <c r="W87" s="36">
        <f t="shared" si="56"/>
        <v>0.99997892471100591</v>
      </c>
      <c r="X87" s="36">
        <f t="shared" si="57"/>
        <v>0.99971540832446648</v>
      </c>
      <c r="Y87" s="36">
        <f t="shared" si="58"/>
        <v>0.99807379980368816</v>
      </c>
      <c r="Z87" s="36">
        <f t="shared" si="59"/>
        <v>1.9262001963118447E-3</v>
      </c>
      <c r="AA87" s="32">
        <f t="shared" si="60"/>
        <v>6.7880802785321714E-3</v>
      </c>
      <c r="AB87" s="37">
        <v>0.01</v>
      </c>
      <c r="AC87" s="39">
        <f t="shared" si="65"/>
        <v>3.2119197214678288E-3</v>
      </c>
      <c r="BF87" s="32"/>
      <c r="BG87" s="37"/>
      <c r="BH87" s="32"/>
    </row>
    <row r="88" spans="1:60">
      <c r="A88" s="36" t="s">
        <v>136</v>
      </c>
      <c r="B88" s="10">
        <v>40</v>
      </c>
      <c r="C88" s="10" t="s">
        <v>99</v>
      </c>
      <c r="D88" s="10" t="s">
        <v>97</v>
      </c>
      <c r="E88" s="10">
        <v>120</v>
      </c>
      <c r="F88" s="10">
        <v>4</v>
      </c>
      <c r="G88" s="36">
        <f t="shared" si="66"/>
        <v>-21</v>
      </c>
      <c r="H88" s="36">
        <f t="shared" si="67"/>
        <v>4.62</v>
      </c>
      <c r="I88" s="36">
        <f t="shared" si="44"/>
        <v>-0.48</v>
      </c>
      <c r="J88" s="36">
        <f t="shared" si="45"/>
        <v>0</v>
      </c>
      <c r="K88" s="36">
        <f t="shared" si="46"/>
        <v>0</v>
      </c>
      <c r="L88" s="36">
        <f t="shared" si="47"/>
        <v>-0.48</v>
      </c>
      <c r="M88" s="36">
        <f t="shared" si="48"/>
        <v>0.99922302742815705</v>
      </c>
      <c r="N88" s="36">
        <f t="shared" si="49"/>
        <v>0.99495317945715678</v>
      </c>
      <c r="O88" s="36">
        <f t="shared" si="50"/>
        <v>0.99735367662177554</v>
      </c>
      <c r="P88" s="36">
        <f t="shared" si="51"/>
        <v>2.6463233782244577E-3</v>
      </c>
      <c r="Q88" s="36">
        <f t="shared" si="68"/>
        <v>-25.7</v>
      </c>
      <c r="R88" s="36">
        <f t="shared" si="69"/>
        <v>5.47</v>
      </c>
      <c r="S88" s="36">
        <f t="shared" si="52"/>
        <v>-0.04</v>
      </c>
      <c r="T88" s="36">
        <f t="shared" si="53"/>
        <v>0</v>
      </c>
      <c r="U88" s="36">
        <f t="shared" si="54"/>
        <v>0</v>
      </c>
      <c r="V88" s="36">
        <f t="shared" si="55"/>
        <v>-0.04</v>
      </c>
      <c r="W88" s="36">
        <f t="shared" si="56"/>
        <v>0.99990979174078265</v>
      </c>
      <c r="X88" s="36">
        <f t="shared" si="57"/>
        <v>0.99917147597837397</v>
      </c>
      <c r="Y88" s="36">
        <f t="shared" si="58"/>
        <v>0.99929055974380065</v>
      </c>
      <c r="Z88" s="36">
        <f t="shared" si="59"/>
        <v>7.0944025619934514E-4</v>
      </c>
      <c r="AA88" s="32">
        <f t="shared" si="60"/>
        <v>3.3557636344238029E-3</v>
      </c>
      <c r="AB88" s="37">
        <v>0</v>
      </c>
      <c r="AC88" s="39">
        <f t="shared" si="65"/>
        <v>-3.3557636344238029E-3</v>
      </c>
      <c r="BF88" s="32"/>
      <c r="BG88" s="37"/>
      <c r="BH88" s="32"/>
    </row>
    <row r="89" spans="1:60">
      <c r="A89" s="36" t="s">
        <v>137</v>
      </c>
      <c r="B89" s="10">
        <v>40</v>
      </c>
      <c r="C89" s="10" t="s">
        <v>99</v>
      </c>
      <c r="D89" s="10" t="s">
        <v>97</v>
      </c>
      <c r="E89" s="10">
        <v>180</v>
      </c>
      <c r="F89" s="10">
        <v>8</v>
      </c>
      <c r="G89" s="36">
        <f>_xlfn.IFS(AND($J$50="Low",C89="F"),-29.8, AND($J$50="High",C89="F"),-28.7, AND($J$50="Low",C89="M"),-22.1,AND($J$50="High",C89="M"),-21)</f>
        <v>-21</v>
      </c>
      <c r="H89" s="36">
        <f>_xlfn.IFS(AND($J$50="Low",C89="F"),6.36, AND($J$50="High",C89="F"),6.23, AND($J$50="Low",C89="M"),4.71,AND($J$50="High",C89="M"),4.62)</f>
        <v>4.62</v>
      </c>
      <c r="I89" s="36">
        <f t="shared" si="44"/>
        <v>0.48</v>
      </c>
      <c r="J89" s="36">
        <f t="shared" si="45"/>
        <v>1.0799999999999998</v>
      </c>
      <c r="K89" s="36">
        <f t="shared" si="46"/>
        <v>0</v>
      </c>
      <c r="L89" s="36">
        <f t="shared" si="47"/>
        <v>1.5599999999999998</v>
      </c>
      <c r="M89" s="36">
        <f t="shared" si="48"/>
        <v>0.99922302742815705</v>
      </c>
      <c r="N89" s="36">
        <f t="shared" si="49"/>
        <v>0.99495317945715678</v>
      </c>
      <c r="O89" s="36">
        <f t="shared" si="50"/>
        <v>0.97982742938099454</v>
      </c>
      <c r="P89" s="36">
        <f t="shared" si="51"/>
        <v>2.0172570619005459E-2</v>
      </c>
      <c r="Q89" s="36">
        <f>_xlfn.IFS(AND($T$50="Low",C89="F"),-31, AND($T$50="High",C89="F"),-30, AND($T$50="Low",C89="M"),-26.7,AND($T$50="High",C89="M"),-25.7)</f>
        <v>-25.7</v>
      </c>
      <c r="R89" s="36">
        <f>_xlfn.IFS(AND($T$50="Low",C89="F"),6.62, AND($T$50="High",C89="F"),6.42, AND($T$50="Low",C89="M"),5.64,AND($T$50="High",C89="M"),5.47)</f>
        <v>5.47</v>
      </c>
      <c r="S89" s="36">
        <f t="shared" si="52"/>
        <v>0.04</v>
      </c>
      <c r="T89" s="36">
        <f t="shared" si="53"/>
        <v>1.3199999999999998</v>
      </c>
      <c r="U89" s="36">
        <f t="shared" si="54"/>
        <v>0</v>
      </c>
      <c r="V89" s="36">
        <f t="shared" si="55"/>
        <v>1.3599999999999999</v>
      </c>
      <c r="W89" s="36">
        <f t="shared" si="56"/>
        <v>0.99990979174078265</v>
      </c>
      <c r="X89" s="36">
        <f t="shared" si="57"/>
        <v>0.99917147597837397</v>
      </c>
      <c r="Y89" s="36">
        <f t="shared" si="58"/>
        <v>0.99712619421977089</v>
      </c>
      <c r="Z89" s="36">
        <f t="shared" si="59"/>
        <v>2.8738057802291106E-3</v>
      </c>
      <c r="AA89" s="32">
        <f t="shared" si="60"/>
        <v>2.3046376399234569E-2</v>
      </c>
      <c r="AB89" s="37">
        <v>0.02</v>
      </c>
      <c r="AC89" s="39">
        <f t="shared" si="65"/>
        <v>-3.046376399234569E-3</v>
      </c>
      <c r="BF89" s="32"/>
      <c r="BG89" s="37"/>
      <c r="BH89" s="32"/>
    </row>
    <row r="90" spans="1:60">
      <c r="A90" s="36" t="s">
        <v>138</v>
      </c>
      <c r="B90" s="10">
        <v>40</v>
      </c>
      <c r="C90" s="10" t="s">
        <v>99</v>
      </c>
      <c r="D90" s="10" t="s">
        <v>33</v>
      </c>
      <c r="E90" s="10">
        <v>120</v>
      </c>
      <c r="F90" s="10">
        <v>4</v>
      </c>
      <c r="G90" s="36">
        <f t="shared" ref="G90:G91" si="70">_xlfn.IFS(AND($J$50="Low",C90="F"),-29.8, AND($J$50="High",C90="F"),-28.7, AND($J$50="Low",C90="M"),-22.1,AND($J$50="High",C90="M"),-21)</f>
        <v>-21</v>
      </c>
      <c r="H90" s="36">
        <f t="shared" ref="H90:H91" si="71">_xlfn.IFS(AND($J$50="Low",C90="F"),6.36, AND($J$50="High",C90="F"),6.23, AND($J$50="Low",C90="M"),4.71,AND($J$50="High",C90="M"),4.62)</f>
        <v>4.62</v>
      </c>
      <c r="I90" s="36">
        <f t="shared" si="44"/>
        <v>-0.48</v>
      </c>
      <c r="J90" s="36">
        <f t="shared" si="45"/>
        <v>0</v>
      </c>
      <c r="K90" s="36">
        <f t="shared" si="46"/>
        <v>0.71</v>
      </c>
      <c r="L90" s="36">
        <f t="shared" si="47"/>
        <v>0.22999999999999998</v>
      </c>
      <c r="M90" s="36">
        <f t="shared" si="48"/>
        <v>0.99922302742815705</v>
      </c>
      <c r="N90" s="36">
        <f t="shared" si="49"/>
        <v>0.99495317945715678</v>
      </c>
      <c r="O90" s="36">
        <f t="shared" si="50"/>
        <v>0.9946247652958573</v>
      </c>
      <c r="P90" s="36">
        <f t="shared" si="51"/>
        <v>5.3752347041426951E-3</v>
      </c>
      <c r="Q90" s="36">
        <f t="shared" ref="Q90:Q91" si="72">_xlfn.IFS(AND($T$50="Low",C90="F"),-31, AND($T$50="High",C90="F"),-30, AND($T$50="Low",C90="M"),-26.7,AND($T$50="High",C90="M"),-25.7)</f>
        <v>-25.7</v>
      </c>
      <c r="R90" s="36">
        <f t="shared" ref="R90:R91" si="73">_xlfn.IFS(AND($T$50="Low",C90="F"),6.62, AND($T$50="High",C90="F"),6.42, AND($T$50="Low",C90="M"),5.64,AND($T$50="High",C90="M"),5.47)</f>
        <v>5.47</v>
      </c>
      <c r="S90" s="36">
        <f t="shared" si="52"/>
        <v>-0.04</v>
      </c>
      <c r="T90" s="36">
        <f t="shared" si="53"/>
        <v>0</v>
      </c>
      <c r="U90" s="36">
        <f t="shared" si="54"/>
        <v>0.63</v>
      </c>
      <c r="V90" s="36">
        <f t="shared" si="55"/>
        <v>0.59</v>
      </c>
      <c r="W90" s="36">
        <f t="shared" si="56"/>
        <v>0.99990979174078265</v>
      </c>
      <c r="X90" s="36">
        <f t="shared" si="57"/>
        <v>0.99917147597837397</v>
      </c>
      <c r="Y90" s="36">
        <f t="shared" si="58"/>
        <v>0.99866836215773613</v>
      </c>
      <c r="Z90" s="36">
        <f t="shared" si="59"/>
        <v>1.3316378422638664E-3</v>
      </c>
      <c r="AA90" s="32">
        <f t="shared" si="60"/>
        <v>6.7068725464065615E-3</v>
      </c>
      <c r="AB90" s="37">
        <v>0.01</v>
      </c>
      <c r="AC90" s="39">
        <f t="shared" si="65"/>
        <v>3.2931274535934387E-3</v>
      </c>
      <c r="BF90" s="32"/>
      <c r="BG90" s="37"/>
      <c r="BH90" s="32"/>
    </row>
    <row r="91" spans="1:60">
      <c r="A91" s="36" t="s">
        <v>139</v>
      </c>
      <c r="B91" s="10">
        <v>40</v>
      </c>
      <c r="C91" s="10" t="s">
        <v>99</v>
      </c>
      <c r="D91" s="10" t="s">
        <v>33</v>
      </c>
      <c r="E91" s="10">
        <v>180</v>
      </c>
      <c r="F91" s="10">
        <v>8</v>
      </c>
      <c r="G91" s="36">
        <f t="shared" si="70"/>
        <v>-21</v>
      </c>
      <c r="H91" s="36">
        <f t="shared" si="71"/>
        <v>4.62</v>
      </c>
      <c r="I91" s="36">
        <f t="shared" si="44"/>
        <v>0.48</v>
      </c>
      <c r="J91" s="36">
        <f t="shared" si="45"/>
        <v>1.0799999999999998</v>
      </c>
      <c r="K91" s="36">
        <f t="shared" si="46"/>
        <v>0.71</v>
      </c>
      <c r="L91" s="36">
        <f t="shared" si="47"/>
        <v>2.2699999999999996</v>
      </c>
      <c r="M91" s="36">
        <f t="shared" si="48"/>
        <v>0.99922302742815705</v>
      </c>
      <c r="N91" s="36">
        <f t="shared" si="49"/>
        <v>0.99495317945715678</v>
      </c>
      <c r="O91" s="36">
        <f t="shared" si="50"/>
        <v>0.95939698532882622</v>
      </c>
      <c r="P91" s="36">
        <f t="shared" si="51"/>
        <v>4.0603014671173776E-2</v>
      </c>
      <c r="Q91" s="36">
        <f t="shared" si="72"/>
        <v>-25.7</v>
      </c>
      <c r="R91" s="36">
        <f t="shared" si="73"/>
        <v>5.47</v>
      </c>
      <c r="S91" s="36">
        <f t="shared" si="52"/>
        <v>0.04</v>
      </c>
      <c r="T91" s="36">
        <f t="shared" si="53"/>
        <v>1.3199999999999998</v>
      </c>
      <c r="U91" s="36">
        <f t="shared" si="54"/>
        <v>0.63</v>
      </c>
      <c r="V91" s="36">
        <f t="shared" si="55"/>
        <v>1.9899999999999998</v>
      </c>
      <c r="W91" s="36">
        <f t="shared" si="56"/>
        <v>0.99990979174078265</v>
      </c>
      <c r="X91" s="36">
        <f t="shared" si="57"/>
        <v>0.99917147597837397</v>
      </c>
      <c r="Y91" s="36">
        <f t="shared" si="58"/>
        <v>0.99461091709982441</v>
      </c>
      <c r="Z91" s="36">
        <f t="shared" si="59"/>
        <v>5.3890829001755902E-3</v>
      </c>
      <c r="AA91" s="32">
        <f t="shared" si="60"/>
        <v>4.5992097571349366E-2</v>
      </c>
      <c r="AB91" s="37">
        <v>0.04</v>
      </c>
      <c r="AC91" s="39">
        <f>AB91-AA91</f>
        <v>-5.9920975713493654E-3</v>
      </c>
      <c r="BF91" s="32"/>
      <c r="BG91" s="37"/>
      <c r="BH91" s="32"/>
    </row>
  </sheetData>
  <mergeCells count="16">
    <mergeCell ref="A1:F2"/>
    <mergeCell ref="G1:P1"/>
    <mergeCell ref="Q1:Z1"/>
    <mergeCell ref="AA1:AB2"/>
    <mergeCell ref="G2:I2"/>
    <mergeCell ref="J2:P2"/>
    <mergeCell ref="Q2:S2"/>
    <mergeCell ref="T2:Z2"/>
    <mergeCell ref="A49:F50"/>
    <mergeCell ref="G49:P49"/>
    <mergeCell ref="Q49:Z49"/>
    <mergeCell ref="AA49:AB50"/>
    <mergeCell ref="G50:I50"/>
    <mergeCell ref="J50:P50"/>
    <mergeCell ref="Q50:S50"/>
    <mergeCell ref="T50:Z50"/>
  </mergeCells>
  <conditionalFormatting sqref="J2">
    <cfRule type="cellIs" dxfId="7" priority="7" operator="equal">
      <formula>"High"</formula>
    </cfRule>
    <cfRule type="cellIs" dxfId="6" priority="8" operator="equal">
      <formula>"Low"</formula>
    </cfRule>
  </conditionalFormatting>
  <conditionalFormatting sqref="T2">
    <cfRule type="cellIs" dxfId="5" priority="5" operator="equal">
      <formula>"High"</formula>
    </cfRule>
    <cfRule type="cellIs" dxfId="4" priority="6" operator="equal">
      <formula>"Low"</formula>
    </cfRule>
  </conditionalFormatting>
  <conditionalFormatting sqref="T50">
    <cfRule type="cellIs" dxfId="3" priority="1" operator="equal">
      <formula>"High"</formula>
    </cfRule>
    <cfRule type="cellIs" dxfId="2" priority="2" operator="equal">
      <formula>"Low"</formula>
    </cfRule>
  </conditionalFormatting>
  <conditionalFormatting sqref="J50">
    <cfRule type="cellIs" dxfId="1" priority="3" operator="equal">
      <formula>"High"</formula>
    </cfRule>
    <cfRule type="cellIs" dxfId="0" priority="4" operator="equal">
      <formula>"Low"</formula>
    </cfRule>
  </conditionalFormatting>
  <dataValidations disablePrompts="1" count="1">
    <dataValidation type="list" allowBlank="1" showInputMessage="1" showErrorMessage="1" sqref="J2 T2 J50 T50" xr:uid="{921DCDD7-4544-7D40-8CD4-F9F00A89BA33}">
      <formula1>"Low, High"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29DD1-8CE4-4A4A-B543-B8F1B758FFF2}">
  <dimension ref="A1:F80"/>
  <sheetViews>
    <sheetView zoomScaleNormal="100" workbookViewId="0">
      <selection activeCell="I10" sqref="I10"/>
    </sheetView>
  </sheetViews>
  <sheetFormatPr baseColWidth="10" defaultRowHeight="16"/>
  <cols>
    <col min="6" max="6" width="10.83203125" style="44"/>
  </cols>
  <sheetData>
    <row r="1" spans="1:6">
      <c r="A1" s="10">
        <v>65</v>
      </c>
      <c r="B1" s="10" t="s">
        <v>43</v>
      </c>
      <c r="C1" s="10" t="s">
        <v>97</v>
      </c>
      <c r="D1" s="10">
        <v>120</v>
      </c>
      <c r="E1" s="10">
        <v>4</v>
      </c>
      <c r="F1" s="44" t="s">
        <v>142</v>
      </c>
    </row>
    <row r="2" spans="1:6">
      <c r="A2" s="10">
        <v>65</v>
      </c>
      <c r="B2" s="10" t="s">
        <v>43</v>
      </c>
      <c r="C2" s="10" t="s">
        <v>97</v>
      </c>
      <c r="D2" s="10">
        <v>180</v>
      </c>
      <c r="E2" s="10">
        <v>8</v>
      </c>
      <c r="F2" s="44" t="s">
        <v>142</v>
      </c>
    </row>
    <row r="3" spans="1:6">
      <c r="A3" s="10">
        <v>65</v>
      </c>
      <c r="B3" s="10" t="s">
        <v>43</v>
      </c>
      <c r="C3" s="10" t="s">
        <v>33</v>
      </c>
      <c r="D3" s="10">
        <v>120</v>
      </c>
      <c r="E3" s="10">
        <v>4</v>
      </c>
      <c r="F3" s="44" t="s">
        <v>142</v>
      </c>
    </row>
    <row r="4" spans="1:6">
      <c r="A4" s="10">
        <v>65</v>
      </c>
      <c r="B4" s="10" t="s">
        <v>43</v>
      </c>
      <c r="C4" s="10" t="s">
        <v>33</v>
      </c>
      <c r="D4" s="10">
        <v>180</v>
      </c>
      <c r="E4" s="10">
        <v>8</v>
      </c>
      <c r="F4" s="44" t="s">
        <v>142</v>
      </c>
    </row>
    <row r="5" spans="1:6">
      <c r="A5" s="10">
        <v>65</v>
      </c>
      <c r="B5" s="10" t="s">
        <v>99</v>
      </c>
      <c r="C5" s="10" t="s">
        <v>97</v>
      </c>
      <c r="D5" s="10">
        <v>120</v>
      </c>
      <c r="E5" s="10">
        <v>4</v>
      </c>
      <c r="F5" s="44" t="s">
        <v>142</v>
      </c>
    </row>
    <row r="6" spans="1:6">
      <c r="A6" s="10">
        <v>65</v>
      </c>
      <c r="B6" s="10" t="s">
        <v>99</v>
      </c>
      <c r="C6" s="10" t="s">
        <v>97</v>
      </c>
      <c r="D6" s="10">
        <v>180</v>
      </c>
      <c r="E6" s="10">
        <v>8</v>
      </c>
      <c r="F6" s="44" t="s">
        <v>142</v>
      </c>
    </row>
    <row r="7" spans="1:6">
      <c r="A7" s="10">
        <v>65</v>
      </c>
      <c r="B7" s="10" t="s">
        <v>99</v>
      </c>
      <c r="C7" s="10" t="s">
        <v>33</v>
      </c>
      <c r="D7" s="10">
        <v>120</v>
      </c>
      <c r="E7" s="10">
        <v>4</v>
      </c>
      <c r="F7" s="44" t="s">
        <v>142</v>
      </c>
    </row>
    <row r="8" spans="1:6">
      <c r="A8" s="46">
        <v>65</v>
      </c>
      <c r="B8" s="46" t="s">
        <v>99</v>
      </c>
      <c r="C8" s="46" t="s">
        <v>33</v>
      </c>
      <c r="D8" s="46">
        <v>180</v>
      </c>
      <c r="E8" s="46">
        <v>8</v>
      </c>
      <c r="F8" s="44" t="s">
        <v>142</v>
      </c>
    </row>
    <row r="9" spans="1:6">
      <c r="A9" s="10">
        <v>60</v>
      </c>
      <c r="B9" s="10" t="s">
        <v>43</v>
      </c>
      <c r="C9" s="10" t="s">
        <v>97</v>
      </c>
      <c r="D9" s="10">
        <v>120</v>
      </c>
      <c r="E9" s="10">
        <v>4</v>
      </c>
      <c r="F9" s="44" t="s">
        <v>142</v>
      </c>
    </row>
    <row r="10" spans="1:6">
      <c r="A10" s="10">
        <v>60</v>
      </c>
      <c r="B10" s="10" t="s">
        <v>43</v>
      </c>
      <c r="C10" s="10" t="s">
        <v>97</v>
      </c>
      <c r="D10" s="10">
        <v>180</v>
      </c>
      <c r="E10" s="10">
        <v>8</v>
      </c>
      <c r="F10" s="44" t="s">
        <v>142</v>
      </c>
    </row>
    <row r="11" spans="1:6">
      <c r="A11" s="10">
        <v>60</v>
      </c>
      <c r="B11" s="10" t="s">
        <v>43</v>
      </c>
      <c r="C11" s="10" t="s">
        <v>33</v>
      </c>
      <c r="D11" s="10">
        <v>120</v>
      </c>
      <c r="E11" s="10">
        <v>4</v>
      </c>
      <c r="F11" s="44" t="s">
        <v>142</v>
      </c>
    </row>
    <row r="12" spans="1:6">
      <c r="A12" s="10">
        <v>60</v>
      </c>
      <c r="B12" s="10" t="s">
        <v>43</v>
      </c>
      <c r="C12" s="10" t="s">
        <v>33</v>
      </c>
      <c r="D12" s="10">
        <v>180</v>
      </c>
      <c r="E12" s="10">
        <v>8</v>
      </c>
      <c r="F12" s="44" t="s">
        <v>142</v>
      </c>
    </row>
    <row r="13" spans="1:6">
      <c r="A13" s="10">
        <v>60</v>
      </c>
      <c r="B13" s="10" t="s">
        <v>99</v>
      </c>
      <c r="C13" s="10" t="s">
        <v>97</v>
      </c>
      <c r="D13" s="10">
        <v>120</v>
      </c>
      <c r="E13" s="10">
        <v>4</v>
      </c>
      <c r="F13" s="44" t="s">
        <v>142</v>
      </c>
    </row>
    <row r="14" spans="1:6">
      <c r="A14" s="10">
        <v>60</v>
      </c>
      <c r="B14" s="10" t="s">
        <v>99</v>
      </c>
      <c r="C14" s="10" t="s">
        <v>97</v>
      </c>
      <c r="D14" s="10">
        <v>180</v>
      </c>
      <c r="E14" s="10">
        <v>8</v>
      </c>
      <c r="F14" s="44" t="s">
        <v>142</v>
      </c>
    </row>
    <row r="15" spans="1:6">
      <c r="A15" s="10">
        <v>60</v>
      </c>
      <c r="B15" s="10" t="s">
        <v>99</v>
      </c>
      <c r="C15" s="10" t="s">
        <v>33</v>
      </c>
      <c r="D15" s="10">
        <v>120</v>
      </c>
      <c r="E15" s="10">
        <v>4</v>
      </c>
      <c r="F15" s="44" t="s">
        <v>142</v>
      </c>
    </row>
    <row r="16" spans="1:6">
      <c r="A16" s="10">
        <v>60</v>
      </c>
      <c r="B16" s="10" t="s">
        <v>99</v>
      </c>
      <c r="C16" s="10" t="s">
        <v>33</v>
      </c>
      <c r="D16" s="10">
        <v>180</v>
      </c>
      <c r="E16" s="10">
        <v>8</v>
      </c>
      <c r="F16" s="44" t="s">
        <v>142</v>
      </c>
    </row>
    <row r="17" spans="1:6">
      <c r="A17" s="10">
        <v>55</v>
      </c>
      <c r="B17" s="10" t="s">
        <v>43</v>
      </c>
      <c r="C17" s="10" t="s">
        <v>97</v>
      </c>
      <c r="D17" s="10">
        <v>120</v>
      </c>
      <c r="E17" s="10">
        <v>4</v>
      </c>
      <c r="F17" s="44" t="s">
        <v>142</v>
      </c>
    </row>
    <row r="18" spans="1:6">
      <c r="A18" s="10">
        <v>55</v>
      </c>
      <c r="B18" s="10" t="s">
        <v>43</v>
      </c>
      <c r="C18" s="10" t="s">
        <v>97</v>
      </c>
      <c r="D18" s="10">
        <v>180</v>
      </c>
      <c r="E18" s="10">
        <v>8</v>
      </c>
      <c r="F18" s="44" t="s">
        <v>142</v>
      </c>
    </row>
    <row r="19" spans="1:6">
      <c r="A19" s="10">
        <v>55</v>
      </c>
      <c r="B19" s="10" t="s">
        <v>43</v>
      </c>
      <c r="C19" s="10" t="s">
        <v>33</v>
      </c>
      <c r="D19" s="10">
        <v>120</v>
      </c>
      <c r="E19" s="10">
        <v>4</v>
      </c>
      <c r="F19" s="44" t="s">
        <v>142</v>
      </c>
    </row>
    <row r="20" spans="1:6">
      <c r="A20" s="10">
        <v>55</v>
      </c>
      <c r="B20" s="10" t="s">
        <v>43</v>
      </c>
      <c r="C20" s="10" t="s">
        <v>33</v>
      </c>
      <c r="D20" s="10">
        <v>180</v>
      </c>
      <c r="E20" s="10">
        <v>8</v>
      </c>
      <c r="F20" s="44" t="s">
        <v>142</v>
      </c>
    </row>
    <row r="21" spans="1:6">
      <c r="A21" s="10">
        <v>55</v>
      </c>
      <c r="B21" s="10" t="s">
        <v>99</v>
      </c>
      <c r="C21" s="10" t="s">
        <v>97</v>
      </c>
      <c r="D21" s="10">
        <v>120</v>
      </c>
      <c r="E21" s="10">
        <v>4</v>
      </c>
      <c r="F21" s="44" t="s">
        <v>142</v>
      </c>
    </row>
    <row r="22" spans="1:6">
      <c r="A22" s="10">
        <v>55</v>
      </c>
      <c r="B22" s="10" t="s">
        <v>99</v>
      </c>
      <c r="C22" s="10" t="s">
        <v>97</v>
      </c>
      <c r="D22" s="10">
        <v>180</v>
      </c>
      <c r="E22" s="10">
        <v>8</v>
      </c>
      <c r="F22" s="44" t="s">
        <v>142</v>
      </c>
    </row>
    <row r="23" spans="1:6">
      <c r="A23" s="10">
        <v>55</v>
      </c>
      <c r="B23" s="10" t="s">
        <v>99</v>
      </c>
      <c r="C23" s="10" t="s">
        <v>33</v>
      </c>
      <c r="D23" s="10">
        <v>120</v>
      </c>
      <c r="E23" s="10">
        <v>4</v>
      </c>
      <c r="F23" s="44" t="s">
        <v>142</v>
      </c>
    </row>
    <row r="24" spans="1:6">
      <c r="A24" s="10">
        <v>55</v>
      </c>
      <c r="B24" s="10" t="s">
        <v>99</v>
      </c>
      <c r="C24" s="10" t="s">
        <v>33</v>
      </c>
      <c r="D24" s="10">
        <v>180</v>
      </c>
      <c r="E24" s="10">
        <v>8</v>
      </c>
      <c r="F24" s="44" t="s">
        <v>142</v>
      </c>
    </row>
    <row r="25" spans="1:6">
      <c r="A25" s="10">
        <v>50</v>
      </c>
      <c r="B25" s="10" t="s">
        <v>43</v>
      </c>
      <c r="C25" s="10" t="s">
        <v>97</v>
      </c>
      <c r="D25" s="10">
        <v>120</v>
      </c>
      <c r="E25" s="10">
        <v>4</v>
      </c>
      <c r="F25" s="44" t="s">
        <v>142</v>
      </c>
    </row>
    <row r="26" spans="1:6">
      <c r="A26" s="10">
        <v>50</v>
      </c>
      <c r="B26" s="10" t="s">
        <v>43</v>
      </c>
      <c r="C26" s="10" t="s">
        <v>97</v>
      </c>
      <c r="D26" s="10">
        <v>180</v>
      </c>
      <c r="E26" s="10">
        <v>8</v>
      </c>
      <c r="F26" s="44" t="s">
        <v>142</v>
      </c>
    </row>
    <row r="27" spans="1:6">
      <c r="A27" s="10">
        <v>50</v>
      </c>
      <c r="B27" s="10" t="s">
        <v>43</v>
      </c>
      <c r="C27" s="10" t="s">
        <v>33</v>
      </c>
      <c r="D27" s="10">
        <v>120</v>
      </c>
      <c r="E27" s="10">
        <v>4</v>
      </c>
      <c r="F27" s="44" t="s">
        <v>142</v>
      </c>
    </row>
    <row r="28" spans="1:6">
      <c r="A28" s="10">
        <v>50</v>
      </c>
      <c r="B28" s="10" t="s">
        <v>43</v>
      </c>
      <c r="C28" s="10" t="s">
        <v>33</v>
      </c>
      <c r="D28" s="10">
        <v>180</v>
      </c>
      <c r="E28" s="10">
        <v>8</v>
      </c>
      <c r="F28" s="44" t="s">
        <v>142</v>
      </c>
    </row>
    <row r="29" spans="1:6">
      <c r="A29" s="10">
        <v>50</v>
      </c>
      <c r="B29" s="10" t="s">
        <v>99</v>
      </c>
      <c r="C29" s="10" t="s">
        <v>97</v>
      </c>
      <c r="D29" s="10">
        <v>120</v>
      </c>
      <c r="E29" s="10">
        <v>4</v>
      </c>
      <c r="F29" s="44" t="s">
        <v>142</v>
      </c>
    </row>
    <row r="30" spans="1:6">
      <c r="A30" s="10">
        <v>50</v>
      </c>
      <c r="B30" s="10" t="s">
        <v>99</v>
      </c>
      <c r="C30" s="10" t="s">
        <v>97</v>
      </c>
      <c r="D30" s="10">
        <v>180</v>
      </c>
      <c r="E30" s="10">
        <v>8</v>
      </c>
      <c r="F30" s="44" t="s">
        <v>142</v>
      </c>
    </row>
    <row r="31" spans="1:6">
      <c r="A31" s="10">
        <v>50</v>
      </c>
      <c r="B31" s="10" t="s">
        <v>99</v>
      </c>
      <c r="C31" s="10" t="s">
        <v>33</v>
      </c>
      <c r="D31" s="10">
        <v>120</v>
      </c>
      <c r="E31" s="10">
        <v>4</v>
      </c>
      <c r="F31" s="44" t="s">
        <v>142</v>
      </c>
    </row>
    <row r="32" spans="1:6">
      <c r="A32" s="10">
        <v>50</v>
      </c>
      <c r="B32" s="10" t="s">
        <v>99</v>
      </c>
      <c r="C32" s="10" t="s">
        <v>33</v>
      </c>
      <c r="D32" s="10">
        <v>180</v>
      </c>
      <c r="E32" s="10">
        <v>8</v>
      </c>
      <c r="F32" s="44" t="s">
        <v>142</v>
      </c>
    </row>
    <row r="33" spans="1:6">
      <c r="A33" s="10">
        <v>40</v>
      </c>
      <c r="B33" s="10" t="s">
        <v>43</v>
      </c>
      <c r="C33" s="10" t="s">
        <v>97</v>
      </c>
      <c r="D33" s="10">
        <v>120</v>
      </c>
      <c r="E33" s="10">
        <v>4</v>
      </c>
      <c r="F33" s="44" t="s">
        <v>142</v>
      </c>
    </row>
    <row r="34" spans="1:6">
      <c r="A34" s="10">
        <v>40</v>
      </c>
      <c r="B34" s="10" t="s">
        <v>43</v>
      </c>
      <c r="C34" s="10" t="s">
        <v>97</v>
      </c>
      <c r="D34" s="10">
        <v>180</v>
      </c>
      <c r="E34" s="10">
        <v>8</v>
      </c>
      <c r="F34" s="44" t="s">
        <v>142</v>
      </c>
    </row>
    <row r="35" spans="1:6">
      <c r="A35" s="10">
        <v>40</v>
      </c>
      <c r="B35" s="10" t="s">
        <v>43</v>
      </c>
      <c r="C35" s="10" t="s">
        <v>33</v>
      </c>
      <c r="D35" s="10">
        <v>120</v>
      </c>
      <c r="E35" s="10">
        <v>4</v>
      </c>
      <c r="F35" s="44" t="s">
        <v>142</v>
      </c>
    </row>
    <row r="36" spans="1:6">
      <c r="A36" s="10">
        <v>40</v>
      </c>
      <c r="B36" s="10" t="s">
        <v>43</v>
      </c>
      <c r="C36" s="10" t="s">
        <v>33</v>
      </c>
      <c r="D36" s="10">
        <v>180</v>
      </c>
      <c r="E36" s="10">
        <v>8</v>
      </c>
      <c r="F36" s="44" t="s">
        <v>142</v>
      </c>
    </row>
    <row r="37" spans="1:6">
      <c r="A37" s="10">
        <v>40</v>
      </c>
      <c r="B37" s="10" t="s">
        <v>99</v>
      </c>
      <c r="C37" s="10" t="s">
        <v>97</v>
      </c>
      <c r="D37" s="10">
        <v>120</v>
      </c>
      <c r="E37" s="10">
        <v>4</v>
      </c>
      <c r="F37" s="44" t="s">
        <v>142</v>
      </c>
    </row>
    <row r="38" spans="1:6">
      <c r="A38" s="10">
        <v>40</v>
      </c>
      <c r="B38" s="10" t="s">
        <v>99</v>
      </c>
      <c r="C38" s="10" t="s">
        <v>97</v>
      </c>
      <c r="D38" s="10">
        <v>180</v>
      </c>
      <c r="E38" s="10">
        <v>8</v>
      </c>
      <c r="F38" s="44" t="s">
        <v>142</v>
      </c>
    </row>
    <row r="39" spans="1:6">
      <c r="A39" s="10">
        <v>40</v>
      </c>
      <c r="B39" s="10" t="s">
        <v>99</v>
      </c>
      <c r="C39" s="10" t="s">
        <v>33</v>
      </c>
      <c r="D39" s="10">
        <v>120</v>
      </c>
      <c r="E39" s="10">
        <v>4</v>
      </c>
      <c r="F39" s="44" t="s">
        <v>142</v>
      </c>
    </row>
    <row r="40" spans="1:6">
      <c r="A40" s="10">
        <v>40</v>
      </c>
      <c r="B40" s="10" t="s">
        <v>99</v>
      </c>
      <c r="C40" s="10" t="s">
        <v>33</v>
      </c>
      <c r="D40" s="10">
        <v>180</v>
      </c>
      <c r="E40" s="10">
        <v>8</v>
      </c>
      <c r="F40" s="44" t="s">
        <v>142</v>
      </c>
    </row>
    <row r="41" spans="1:6">
      <c r="A41" s="10">
        <v>65</v>
      </c>
      <c r="B41" s="10" t="s">
        <v>43</v>
      </c>
      <c r="C41" s="10" t="s">
        <v>97</v>
      </c>
      <c r="D41" s="10">
        <v>120</v>
      </c>
      <c r="E41" s="10">
        <v>4</v>
      </c>
      <c r="F41" s="44" t="s">
        <v>143</v>
      </c>
    </row>
    <row r="42" spans="1:6">
      <c r="A42" s="10">
        <v>65</v>
      </c>
      <c r="B42" s="10" t="s">
        <v>43</v>
      </c>
      <c r="C42" s="10" t="s">
        <v>97</v>
      </c>
      <c r="D42" s="10">
        <v>180</v>
      </c>
      <c r="E42" s="10">
        <v>8</v>
      </c>
      <c r="F42" s="44" t="s">
        <v>143</v>
      </c>
    </row>
    <row r="43" spans="1:6">
      <c r="A43" s="10">
        <v>65</v>
      </c>
      <c r="B43" s="10" t="s">
        <v>43</v>
      </c>
      <c r="C43" s="10" t="s">
        <v>33</v>
      </c>
      <c r="D43" s="10">
        <v>120</v>
      </c>
      <c r="E43" s="10">
        <v>4</v>
      </c>
      <c r="F43" s="44" t="s">
        <v>143</v>
      </c>
    </row>
    <row r="44" spans="1:6">
      <c r="A44" s="10">
        <v>65</v>
      </c>
      <c r="B44" s="10" t="s">
        <v>43</v>
      </c>
      <c r="C44" s="10" t="s">
        <v>33</v>
      </c>
      <c r="D44" s="10">
        <v>180</v>
      </c>
      <c r="E44" s="10">
        <v>8</v>
      </c>
      <c r="F44" s="44" t="s">
        <v>143</v>
      </c>
    </row>
    <row r="45" spans="1:6">
      <c r="A45" s="10">
        <v>65</v>
      </c>
      <c r="B45" s="10" t="s">
        <v>99</v>
      </c>
      <c r="C45" s="10" t="s">
        <v>97</v>
      </c>
      <c r="D45" s="10">
        <v>120</v>
      </c>
      <c r="E45" s="10">
        <v>4</v>
      </c>
      <c r="F45" s="44" t="s">
        <v>143</v>
      </c>
    </row>
    <row r="46" spans="1:6">
      <c r="A46" s="10">
        <v>65</v>
      </c>
      <c r="B46" s="10" t="s">
        <v>99</v>
      </c>
      <c r="C46" s="10" t="s">
        <v>97</v>
      </c>
      <c r="D46" s="10">
        <v>180</v>
      </c>
      <c r="E46" s="10">
        <v>8</v>
      </c>
      <c r="F46" s="44" t="s">
        <v>143</v>
      </c>
    </row>
    <row r="47" spans="1:6">
      <c r="A47" s="10">
        <v>65</v>
      </c>
      <c r="B47" s="10" t="s">
        <v>99</v>
      </c>
      <c r="C47" s="10" t="s">
        <v>33</v>
      </c>
      <c r="D47" s="10">
        <v>120</v>
      </c>
      <c r="E47" s="10">
        <v>4</v>
      </c>
      <c r="F47" s="44" t="s">
        <v>143</v>
      </c>
    </row>
    <row r="48" spans="1:6">
      <c r="A48" s="10">
        <v>65</v>
      </c>
      <c r="B48" s="10" t="s">
        <v>99</v>
      </c>
      <c r="C48" s="10" t="s">
        <v>33</v>
      </c>
      <c r="D48" s="10">
        <v>180</v>
      </c>
      <c r="E48" s="10">
        <v>8</v>
      </c>
      <c r="F48" s="44" t="s">
        <v>143</v>
      </c>
    </row>
    <row r="49" spans="1:6">
      <c r="A49" s="10">
        <v>60</v>
      </c>
      <c r="B49" s="10" t="s">
        <v>43</v>
      </c>
      <c r="C49" s="10" t="s">
        <v>97</v>
      </c>
      <c r="D49" s="10">
        <v>120</v>
      </c>
      <c r="E49" s="10">
        <v>4</v>
      </c>
      <c r="F49" s="44" t="s">
        <v>143</v>
      </c>
    </row>
    <row r="50" spans="1:6">
      <c r="A50" s="10">
        <v>60</v>
      </c>
      <c r="B50" s="10" t="s">
        <v>43</v>
      </c>
      <c r="C50" s="10" t="s">
        <v>97</v>
      </c>
      <c r="D50" s="10">
        <v>180</v>
      </c>
      <c r="E50" s="10">
        <v>8</v>
      </c>
      <c r="F50" s="44" t="s">
        <v>143</v>
      </c>
    </row>
    <row r="51" spans="1:6">
      <c r="A51" s="10">
        <v>60</v>
      </c>
      <c r="B51" s="10" t="s">
        <v>43</v>
      </c>
      <c r="C51" s="10" t="s">
        <v>33</v>
      </c>
      <c r="D51" s="10">
        <v>120</v>
      </c>
      <c r="E51" s="10">
        <v>4</v>
      </c>
      <c r="F51" s="44" t="s">
        <v>143</v>
      </c>
    </row>
    <row r="52" spans="1:6">
      <c r="A52" s="10">
        <v>60</v>
      </c>
      <c r="B52" s="10" t="s">
        <v>43</v>
      </c>
      <c r="C52" s="10" t="s">
        <v>33</v>
      </c>
      <c r="D52" s="10">
        <v>180</v>
      </c>
      <c r="E52" s="10">
        <v>8</v>
      </c>
      <c r="F52" s="44" t="s">
        <v>143</v>
      </c>
    </row>
    <row r="53" spans="1:6">
      <c r="A53" s="10">
        <v>60</v>
      </c>
      <c r="B53" s="10" t="s">
        <v>99</v>
      </c>
      <c r="C53" s="10" t="s">
        <v>97</v>
      </c>
      <c r="D53" s="10">
        <v>120</v>
      </c>
      <c r="E53" s="10">
        <v>4</v>
      </c>
      <c r="F53" s="44" t="s">
        <v>143</v>
      </c>
    </row>
    <row r="54" spans="1:6">
      <c r="A54" s="10">
        <v>60</v>
      </c>
      <c r="B54" s="10" t="s">
        <v>99</v>
      </c>
      <c r="C54" s="10" t="s">
        <v>97</v>
      </c>
      <c r="D54" s="10">
        <v>180</v>
      </c>
      <c r="E54" s="10">
        <v>8</v>
      </c>
      <c r="F54" s="44" t="s">
        <v>143</v>
      </c>
    </row>
    <row r="55" spans="1:6">
      <c r="A55" s="10">
        <v>60</v>
      </c>
      <c r="B55" s="10" t="s">
        <v>99</v>
      </c>
      <c r="C55" s="10" t="s">
        <v>33</v>
      </c>
      <c r="D55" s="10">
        <v>120</v>
      </c>
      <c r="E55" s="10">
        <v>4</v>
      </c>
      <c r="F55" s="44" t="s">
        <v>143</v>
      </c>
    </row>
    <row r="56" spans="1:6">
      <c r="A56" s="10">
        <v>60</v>
      </c>
      <c r="B56" s="10" t="s">
        <v>99</v>
      </c>
      <c r="C56" s="10" t="s">
        <v>33</v>
      </c>
      <c r="D56" s="10">
        <v>180</v>
      </c>
      <c r="E56" s="10">
        <v>8</v>
      </c>
      <c r="F56" s="44" t="s">
        <v>143</v>
      </c>
    </row>
    <row r="57" spans="1:6">
      <c r="A57" s="10">
        <v>55</v>
      </c>
      <c r="B57" s="10" t="s">
        <v>43</v>
      </c>
      <c r="C57" s="10" t="s">
        <v>97</v>
      </c>
      <c r="D57" s="10">
        <v>120</v>
      </c>
      <c r="E57" s="10">
        <v>4</v>
      </c>
      <c r="F57" s="44" t="s">
        <v>143</v>
      </c>
    </row>
    <row r="58" spans="1:6">
      <c r="A58" s="10">
        <v>55</v>
      </c>
      <c r="B58" s="10" t="s">
        <v>43</v>
      </c>
      <c r="C58" s="10" t="s">
        <v>97</v>
      </c>
      <c r="D58" s="10">
        <v>180</v>
      </c>
      <c r="E58" s="10">
        <v>8</v>
      </c>
      <c r="F58" s="44" t="s">
        <v>143</v>
      </c>
    </row>
    <row r="59" spans="1:6">
      <c r="A59" s="10">
        <v>55</v>
      </c>
      <c r="B59" s="10" t="s">
        <v>43</v>
      </c>
      <c r="C59" s="10" t="s">
        <v>33</v>
      </c>
      <c r="D59" s="10">
        <v>120</v>
      </c>
      <c r="E59" s="10">
        <v>4</v>
      </c>
      <c r="F59" s="44" t="s">
        <v>143</v>
      </c>
    </row>
    <row r="60" spans="1:6">
      <c r="A60" s="10">
        <v>55</v>
      </c>
      <c r="B60" s="10" t="s">
        <v>43</v>
      </c>
      <c r="C60" s="10" t="s">
        <v>33</v>
      </c>
      <c r="D60" s="10">
        <v>180</v>
      </c>
      <c r="E60" s="10">
        <v>8</v>
      </c>
      <c r="F60" s="44" t="s">
        <v>143</v>
      </c>
    </row>
    <row r="61" spans="1:6">
      <c r="A61" s="10">
        <v>55</v>
      </c>
      <c r="B61" s="10" t="s">
        <v>99</v>
      </c>
      <c r="C61" s="10" t="s">
        <v>97</v>
      </c>
      <c r="D61" s="10">
        <v>120</v>
      </c>
      <c r="E61" s="10">
        <v>4</v>
      </c>
      <c r="F61" s="44" t="s">
        <v>143</v>
      </c>
    </row>
    <row r="62" spans="1:6">
      <c r="A62" s="10">
        <v>55</v>
      </c>
      <c r="B62" s="10" t="s">
        <v>99</v>
      </c>
      <c r="C62" s="10" t="s">
        <v>97</v>
      </c>
      <c r="D62" s="10">
        <v>180</v>
      </c>
      <c r="E62" s="10">
        <v>8</v>
      </c>
      <c r="F62" s="44" t="s">
        <v>143</v>
      </c>
    </row>
    <row r="63" spans="1:6">
      <c r="A63" s="10">
        <v>55</v>
      </c>
      <c r="B63" s="10" t="s">
        <v>99</v>
      </c>
      <c r="C63" s="10" t="s">
        <v>33</v>
      </c>
      <c r="D63" s="10">
        <v>120</v>
      </c>
      <c r="E63" s="10">
        <v>4</v>
      </c>
      <c r="F63" s="44" t="s">
        <v>143</v>
      </c>
    </row>
    <row r="64" spans="1:6">
      <c r="A64" s="10">
        <v>55</v>
      </c>
      <c r="B64" s="10" t="s">
        <v>99</v>
      </c>
      <c r="C64" s="10" t="s">
        <v>33</v>
      </c>
      <c r="D64" s="10">
        <v>180</v>
      </c>
      <c r="E64" s="10">
        <v>8</v>
      </c>
      <c r="F64" s="44" t="s">
        <v>143</v>
      </c>
    </row>
    <row r="65" spans="1:6">
      <c r="A65" s="10">
        <v>50</v>
      </c>
      <c r="B65" s="10" t="s">
        <v>43</v>
      </c>
      <c r="C65" s="10" t="s">
        <v>97</v>
      </c>
      <c r="D65" s="10">
        <v>120</v>
      </c>
      <c r="E65" s="10">
        <v>4</v>
      </c>
      <c r="F65" s="44" t="s">
        <v>143</v>
      </c>
    </row>
    <row r="66" spans="1:6">
      <c r="A66" s="10">
        <v>50</v>
      </c>
      <c r="B66" s="10" t="s">
        <v>43</v>
      </c>
      <c r="C66" s="10" t="s">
        <v>97</v>
      </c>
      <c r="D66" s="10">
        <v>180</v>
      </c>
      <c r="E66" s="10">
        <v>8</v>
      </c>
      <c r="F66" s="44" t="s">
        <v>143</v>
      </c>
    </row>
    <row r="67" spans="1:6">
      <c r="A67" s="10">
        <v>50</v>
      </c>
      <c r="B67" s="10" t="s">
        <v>43</v>
      </c>
      <c r="C67" s="10" t="s">
        <v>33</v>
      </c>
      <c r="D67" s="10">
        <v>120</v>
      </c>
      <c r="E67" s="10">
        <v>4</v>
      </c>
      <c r="F67" s="44" t="s">
        <v>143</v>
      </c>
    </row>
    <row r="68" spans="1:6">
      <c r="A68" s="10">
        <v>50</v>
      </c>
      <c r="B68" s="10" t="s">
        <v>43</v>
      </c>
      <c r="C68" s="10" t="s">
        <v>33</v>
      </c>
      <c r="D68" s="10">
        <v>180</v>
      </c>
      <c r="E68" s="10">
        <v>8</v>
      </c>
      <c r="F68" s="44" t="s">
        <v>143</v>
      </c>
    </row>
    <row r="69" spans="1:6">
      <c r="A69" s="10">
        <v>50</v>
      </c>
      <c r="B69" s="10" t="s">
        <v>99</v>
      </c>
      <c r="C69" s="10" t="s">
        <v>97</v>
      </c>
      <c r="D69" s="10">
        <v>120</v>
      </c>
      <c r="E69" s="10">
        <v>4</v>
      </c>
      <c r="F69" s="44" t="s">
        <v>143</v>
      </c>
    </row>
    <row r="70" spans="1:6">
      <c r="A70" s="10">
        <v>50</v>
      </c>
      <c r="B70" s="10" t="s">
        <v>99</v>
      </c>
      <c r="C70" s="10" t="s">
        <v>97</v>
      </c>
      <c r="D70" s="10">
        <v>180</v>
      </c>
      <c r="E70" s="10">
        <v>8</v>
      </c>
      <c r="F70" s="44" t="s">
        <v>143</v>
      </c>
    </row>
    <row r="71" spans="1:6">
      <c r="A71" s="10">
        <v>50</v>
      </c>
      <c r="B71" s="10" t="s">
        <v>99</v>
      </c>
      <c r="C71" s="10" t="s">
        <v>33</v>
      </c>
      <c r="D71" s="10">
        <v>120</v>
      </c>
      <c r="E71" s="10">
        <v>4</v>
      </c>
      <c r="F71" s="44" t="s">
        <v>143</v>
      </c>
    </row>
    <row r="72" spans="1:6">
      <c r="A72" s="10">
        <v>50</v>
      </c>
      <c r="B72" s="10" t="s">
        <v>99</v>
      </c>
      <c r="C72" s="10" t="s">
        <v>33</v>
      </c>
      <c r="D72" s="10">
        <v>180</v>
      </c>
      <c r="E72" s="10">
        <v>8</v>
      </c>
      <c r="F72" s="44" t="s">
        <v>143</v>
      </c>
    </row>
    <row r="73" spans="1:6">
      <c r="A73" s="10">
        <v>40</v>
      </c>
      <c r="B73" s="10" t="s">
        <v>43</v>
      </c>
      <c r="C73" s="10" t="s">
        <v>97</v>
      </c>
      <c r="D73" s="10">
        <v>120</v>
      </c>
      <c r="E73" s="10">
        <v>4</v>
      </c>
      <c r="F73" s="44" t="s">
        <v>143</v>
      </c>
    </row>
    <row r="74" spans="1:6">
      <c r="A74" s="10">
        <v>40</v>
      </c>
      <c r="B74" s="10" t="s">
        <v>43</v>
      </c>
      <c r="C74" s="10" t="s">
        <v>97</v>
      </c>
      <c r="D74" s="10">
        <v>180</v>
      </c>
      <c r="E74" s="10">
        <v>8</v>
      </c>
      <c r="F74" s="44" t="s">
        <v>143</v>
      </c>
    </row>
    <row r="75" spans="1:6">
      <c r="A75" s="10">
        <v>40</v>
      </c>
      <c r="B75" s="10" t="s">
        <v>43</v>
      </c>
      <c r="C75" s="10" t="s">
        <v>33</v>
      </c>
      <c r="D75" s="10">
        <v>120</v>
      </c>
      <c r="E75" s="10">
        <v>4</v>
      </c>
      <c r="F75" s="44" t="s">
        <v>143</v>
      </c>
    </row>
    <row r="76" spans="1:6">
      <c r="A76" s="10">
        <v>40</v>
      </c>
      <c r="B76" s="10" t="s">
        <v>43</v>
      </c>
      <c r="C76" s="10" t="s">
        <v>33</v>
      </c>
      <c r="D76" s="10">
        <v>180</v>
      </c>
      <c r="E76" s="10">
        <v>8</v>
      </c>
      <c r="F76" s="44" t="s">
        <v>143</v>
      </c>
    </row>
    <row r="77" spans="1:6">
      <c r="A77" s="10">
        <v>40</v>
      </c>
      <c r="B77" s="10" t="s">
        <v>99</v>
      </c>
      <c r="C77" s="10" t="s">
        <v>97</v>
      </c>
      <c r="D77" s="10">
        <v>120</v>
      </c>
      <c r="E77" s="10">
        <v>4</v>
      </c>
      <c r="F77" s="44" t="s">
        <v>143</v>
      </c>
    </row>
    <row r="78" spans="1:6">
      <c r="A78" s="10">
        <v>40</v>
      </c>
      <c r="B78" s="10" t="s">
        <v>99</v>
      </c>
      <c r="C78" s="10" t="s">
        <v>97</v>
      </c>
      <c r="D78" s="10">
        <v>180</v>
      </c>
      <c r="E78" s="10">
        <v>8</v>
      </c>
      <c r="F78" s="44" t="s">
        <v>143</v>
      </c>
    </row>
    <row r="79" spans="1:6">
      <c r="A79" s="10">
        <v>40</v>
      </c>
      <c r="B79" s="10" t="s">
        <v>99</v>
      </c>
      <c r="C79" s="10" t="s">
        <v>33</v>
      </c>
      <c r="D79" s="10">
        <v>120</v>
      </c>
      <c r="E79" s="10">
        <v>4</v>
      </c>
      <c r="F79" s="44" t="s">
        <v>143</v>
      </c>
    </row>
    <row r="80" spans="1:6">
      <c r="A80" s="10">
        <v>40</v>
      </c>
      <c r="B80" s="10" t="s">
        <v>99</v>
      </c>
      <c r="C80" s="10" t="s">
        <v>33</v>
      </c>
      <c r="D80" s="10">
        <v>180</v>
      </c>
      <c r="E80" s="10">
        <v>8</v>
      </c>
      <c r="F80" s="44" t="s">
        <v>143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Calculations</vt:lpstr>
      <vt:lpstr>Calculations - Rounded</vt:lpstr>
      <vt:lpstr>80-patient CSV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Allan, Jack</dc:creator>
  <cp:lastModifiedBy>Allan, Jack</cp:lastModifiedBy>
  <dcterms:created xsi:type="dcterms:W3CDTF">2019-03-19T13:58:02Z</dcterms:created>
  <dcterms:modified xsi:type="dcterms:W3CDTF">2019-04-02T16:00:54Z</dcterms:modified>
</cp:coreProperties>
</file>