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by.grint\Downloads\"/>
    </mc:Choice>
  </mc:AlternateContent>
  <xr:revisionPtr revIDLastSave="0" documentId="8_{69867591-F857-40FD-8C5A-BE971BA0F5B9}" xr6:coauthVersionLast="47" xr6:coauthVersionMax="47" xr10:uidLastSave="{00000000-0000-0000-0000-000000000000}"/>
  <bookViews>
    <workbookView xWindow="-120" yWindow="-120" windowWidth="29040" windowHeight="15840" xr2:uid="{67716C73-99BA-4D1E-95AC-B6BD1A98BF64}"/>
  </bookViews>
  <sheets>
    <sheet name="Sheet1" sheetId="1" r:id="rId1"/>
    <sheet name="Stem Diame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5" i="1" l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<sst xmlns="http://schemas.openxmlformats.org/spreadsheetml/2006/main" count="1169" uniqueCount="156">
  <si>
    <t>Plot #</t>
  </si>
  <si>
    <t>Plants/acre</t>
  </si>
  <si>
    <t>101-1</t>
  </si>
  <si>
    <t>102-2</t>
  </si>
  <si>
    <t>103-3</t>
  </si>
  <si>
    <t>104-4</t>
  </si>
  <si>
    <t>105-5</t>
  </si>
  <si>
    <t>106-6</t>
  </si>
  <si>
    <t>N/A</t>
  </si>
  <si>
    <t>107-7</t>
  </si>
  <si>
    <t>108-8</t>
  </si>
  <si>
    <t>109-9</t>
  </si>
  <si>
    <t>110-10</t>
  </si>
  <si>
    <t>111-11</t>
  </si>
  <si>
    <t>112-12</t>
  </si>
  <si>
    <t>113-13</t>
  </si>
  <si>
    <t>114-14</t>
  </si>
  <si>
    <t>115-15</t>
  </si>
  <si>
    <t>116-16</t>
  </si>
  <si>
    <t>117-17</t>
  </si>
  <si>
    <t>118-18</t>
  </si>
  <si>
    <t>201-6</t>
  </si>
  <si>
    <t>202-12</t>
  </si>
  <si>
    <t>203-4</t>
  </si>
  <si>
    <t>204-13</t>
  </si>
  <si>
    <t>205-1</t>
  </si>
  <si>
    <t>206-9</t>
  </si>
  <si>
    <t>207-16</t>
  </si>
  <si>
    <t>208-10</t>
  </si>
  <si>
    <t>209-8</t>
  </si>
  <si>
    <t>210-3</t>
  </si>
  <si>
    <t>211-18</t>
  </si>
  <si>
    <t>212-2</t>
  </si>
  <si>
    <t>213-5</t>
  </si>
  <si>
    <t>214-7</t>
  </si>
  <si>
    <t>215-15</t>
  </si>
  <si>
    <t>216-17</t>
  </si>
  <si>
    <t>217-14</t>
  </si>
  <si>
    <t>218-11</t>
  </si>
  <si>
    <t>301-10</t>
  </si>
  <si>
    <t>302-5</t>
  </si>
  <si>
    <t>303-15</t>
  </si>
  <si>
    <t>304-12</t>
  </si>
  <si>
    <t>305-2</t>
  </si>
  <si>
    <t>306-3</t>
  </si>
  <si>
    <t>307-1</t>
  </si>
  <si>
    <t>308-4</t>
  </si>
  <si>
    <t>309-16</t>
  </si>
  <si>
    <t>310-14</t>
  </si>
  <si>
    <t>311-18</t>
  </si>
  <si>
    <t>312-11</t>
  </si>
  <si>
    <t>313-17</t>
  </si>
  <si>
    <t>314-8</t>
  </si>
  <si>
    <t>315-13</t>
  </si>
  <si>
    <t>316-6</t>
  </si>
  <si>
    <t>317-7</t>
  </si>
  <si>
    <t>318-9</t>
  </si>
  <si>
    <t>401-18</t>
  </si>
  <si>
    <t>402-14</t>
  </si>
  <si>
    <t>403-15</t>
  </si>
  <si>
    <t>404-9</t>
  </si>
  <si>
    <t>405-11</t>
  </si>
  <si>
    <t>406-7</t>
  </si>
  <si>
    <t>407-12</t>
  </si>
  <si>
    <t>408-16</t>
  </si>
  <si>
    <t>409-17</t>
  </si>
  <si>
    <t>410-13</t>
  </si>
  <si>
    <t>411-8</t>
  </si>
  <si>
    <t>412-2</t>
  </si>
  <si>
    <t>413-10</t>
  </si>
  <si>
    <t>414-5</t>
  </si>
  <si>
    <t>415-1</t>
  </si>
  <si>
    <t>416-4</t>
  </si>
  <si>
    <t>417-6</t>
  </si>
  <si>
    <t>418-3</t>
  </si>
  <si>
    <t>501-1</t>
  </si>
  <si>
    <t>502-2</t>
  </si>
  <si>
    <t>503-3</t>
  </si>
  <si>
    <t>504-4</t>
  </si>
  <si>
    <t>505-5</t>
  </si>
  <si>
    <t>506-6</t>
  </si>
  <si>
    <t>507-7</t>
  </si>
  <si>
    <t>508-8</t>
  </si>
  <si>
    <t>601-8</t>
  </si>
  <si>
    <t>602-4</t>
  </si>
  <si>
    <t>603-1</t>
  </si>
  <si>
    <t>604-6</t>
  </si>
  <si>
    <t>605-2</t>
  </si>
  <si>
    <t>606-5?</t>
  </si>
  <si>
    <t>607-7</t>
  </si>
  <si>
    <t>608-3</t>
  </si>
  <si>
    <t>701-3</t>
  </si>
  <si>
    <t>702-4</t>
  </si>
  <si>
    <t>703-2</t>
  </si>
  <si>
    <t>704-6</t>
  </si>
  <si>
    <t>705-7</t>
  </si>
  <si>
    <t>706-8</t>
  </si>
  <si>
    <t>707-1</t>
  </si>
  <si>
    <t>708-5</t>
  </si>
  <si>
    <t>801-4</t>
  </si>
  <si>
    <t>802-7</t>
  </si>
  <si>
    <t>803-5</t>
  </si>
  <si>
    <t>804-2</t>
  </si>
  <si>
    <t>805-6</t>
  </si>
  <si>
    <t>806-3</t>
  </si>
  <si>
    <t>807-8</t>
  </si>
  <si>
    <t>808-1</t>
  </si>
  <si>
    <t>Location</t>
  </si>
  <si>
    <t>Chippewa</t>
  </si>
  <si>
    <t>Stems/Acre</t>
  </si>
  <si>
    <t>%Inital Stand</t>
  </si>
  <si>
    <t>Tons DM/acre</t>
  </si>
  <si>
    <t>Variety</t>
  </si>
  <si>
    <t>Henola</t>
  </si>
  <si>
    <t>Earlina</t>
  </si>
  <si>
    <t>Amaze</t>
  </si>
  <si>
    <t>Vega</t>
  </si>
  <si>
    <t>CFX-2</t>
  </si>
  <si>
    <t>Santhica</t>
  </si>
  <si>
    <t>NWG2463</t>
  </si>
  <si>
    <t>NWG2730</t>
  </si>
  <si>
    <t>Fibror</t>
  </si>
  <si>
    <t>NWG4000</t>
  </si>
  <si>
    <t>NWG4113</t>
  </si>
  <si>
    <t>Futura</t>
  </si>
  <si>
    <t>Carmenecta</t>
  </si>
  <si>
    <t>Enectarol</t>
  </si>
  <si>
    <t>Tibor</t>
  </si>
  <si>
    <t>Bialob</t>
  </si>
  <si>
    <t>Felina</t>
  </si>
  <si>
    <t>Ferimon</t>
  </si>
  <si>
    <t>Tibor50</t>
  </si>
  <si>
    <t>Tibor60</t>
  </si>
  <si>
    <t>Tibor70</t>
  </si>
  <si>
    <t>Tibor80</t>
  </si>
  <si>
    <t>Felina50</t>
  </si>
  <si>
    <t>Felina60</t>
  </si>
  <si>
    <t>Felina70</t>
  </si>
  <si>
    <t>Felina80</t>
  </si>
  <si>
    <t>Avg height (cm)</t>
  </si>
  <si>
    <t>Plot</t>
  </si>
  <si>
    <t>606-5</t>
  </si>
  <si>
    <t>Area</t>
  </si>
  <si>
    <t>bottom</t>
  </si>
  <si>
    <t>plant 1</t>
  </si>
  <si>
    <t>plant 2</t>
  </si>
  <si>
    <t>plant 3</t>
  </si>
  <si>
    <t>plant 4</t>
  </si>
  <si>
    <t>plant 5</t>
  </si>
  <si>
    <t>plant 6</t>
  </si>
  <si>
    <t>plant 7</t>
  </si>
  <si>
    <t>plant 8</t>
  </si>
  <si>
    <t>plant 9</t>
  </si>
  <si>
    <t>plant 10</t>
  </si>
  <si>
    <t>top</t>
  </si>
  <si>
    <t>Avg height (in)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</si>
</sst>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3" fontId="0" fillId="0" borderId="0" xfId="0" applyNumberFormat="1"/>
    <xf numFmtId="0" fontId="0" fillId="0" borderId="0" xfId="0" applyFont="1"/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B40EE-643B-4BC4-AD27-DFE0E2EF47B8}">
  <dimension ref="A1:I105"/>
  <sheetViews>
    <sheetView tabSelected="1" workbookViewId="0">
      <selection activeCell="M8" sqref="M8"/>
    </sheetView>
  </sheetViews>
  <sheetFormatPr defaultRowHeight="15" x14ac:dyDescent="0.25"/>
  <cols>
    <col min="1" max="1" width="10.85546875" customWidth="1"/>
    <col min="2" max="2" width="11.7109375" customWidth="1"/>
    <col min="4" max="4" width="12.28515625" customWidth="1"/>
    <col min="5" max="5" width="12.42578125" customWidth="1"/>
    <col min="6" max="6" width="13.140625" customWidth="1"/>
    <col min="7" max="7" width="13" customWidth="1"/>
    <col min="8" max="8" width="14.28515625" customWidth="1"/>
    <col min="9" max="9" width="14.7109375" customWidth="1"/>
  </cols>
  <sheetData>
    <row r="1" spans="1:9" x14ac:dyDescent="0.25">
      <c r="A1" t="s">
        <v>107</v>
      </c>
      <c r="B1" t="s">
        <v>112</v>
      </c>
      <c r="C1" s="3" t="s">
        <v>0</v>
      </c>
      <c r="D1" s="4" t="s">
        <v>1</v>
      </c>
      <c r="E1" t="s">
        <v>109</v>
      </c>
      <c r="F1" t="s">
        <v>110</v>
      </c>
      <c r="G1" t="s">
        <v>111</v>
      </c>
      <c r="H1" t="s">
        <v>155</v>
      </c>
      <c r="I1" t="s">
        <v>139</v>
      </c>
    </row>
    <row r="2" spans="1:9" x14ac:dyDescent="0.25">
      <c r="A2" t="s">
        <v>108</v>
      </c>
      <c r="B2" t="s">
        <v>113</v>
      </c>
      <c r="C2" t="s">
        <v>2</v>
      </c>
      <c r="D2" s="1">
        <f>(33+16+17)/3</f>
        <v>22</v>
      </c>
      <c r="E2" s="2">
        <v>547611.42857142852</v>
      </c>
      <c r="F2">
        <v>56</v>
      </c>
      <c r="G2">
        <v>2.4365744511972562</v>
      </c>
      <c r="H2">
        <v>35.25</v>
      </c>
      <c r="I2">
        <v>89.534999999999997</v>
      </c>
    </row>
    <row r="3" spans="1:9" x14ac:dyDescent="0.25">
      <c r="A3" t="s">
        <v>108</v>
      </c>
      <c r="B3" t="s">
        <v>114</v>
      </c>
      <c r="C3" t="s">
        <v>3</v>
      </c>
      <c r="D3" s="1">
        <f>(18+29+48)/3</f>
        <v>31.666666666666668</v>
      </c>
      <c r="E3" s="2">
        <v>788228.57142857136</v>
      </c>
      <c r="F3">
        <v>95</v>
      </c>
      <c r="G3">
        <v>1.6314787658355185</v>
      </c>
      <c r="H3">
        <v>32.083333333333336</v>
      </c>
      <c r="I3">
        <v>81.491666666666674</v>
      </c>
    </row>
    <row r="4" spans="1:9" x14ac:dyDescent="0.25">
      <c r="A4" t="s">
        <v>108</v>
      </c>
      <c r="B4" t="s">
        <v>115</v>
      </c>
      <c r="C4" t="s">
        <v>4</v>
      </c>
      <c r="D4" s="1">
        <f>(12+11+11)/3</f>
        <v>11.333333333333334</v>
      </c>
      <c r="E4" s="2">
        <v>282102.85714285716</v>
      </c>
      <c r="F4">
        <v>41</v>
      </c>
      <c r="G4">
        <v>2.19756342021364</v>
      </c>
      <c r="H4">
        <v>33.166666666666664</v>
      </c>
      <c r="I4">
        <v>84.243333333333325</v>
      </c>
    </row>
    <row r="5" spans="1:9" x14ac:dyDescent="0.25">
      <c r="A5" t="s">
        <v>108</v>
      </c>
      <c r="B5" t="s">
        <v>116</v>
      </c>
      <c r="C5" t="s">
        <v>5</v>
      </c>
      <c r="D5" s="1">
        <f>(27+22+28)/3</f>
        <v>25.666666666666668</v>
      </c>
      <c r="E5" s="2">
        <v>638880</v>
      </c>
      <c r="F5">
        <v>144</v>
      </c>
      <c r="G5">
        <v>4.6759043808431437</v>
      </c>
      <c r="H5">
        <v>33.166666666666664</v>
      </c>
      <c r="I5">
        <v>84.243333333333325</v>
      </c>
    </row>
    <row r="6" spans="1:9" x14ac:dyDescent="0.25">
      <c r="A6" t="s">
        <v>108</v>
      </c>
      <c r="B6" t="s">
        <v>117</v>
      </c>
      <c r="C6" t="s">
        <v>6</v>
      </c>
      <c r="D6" s="1">
        <f>(27+17+31)/3</f>
        <v>25</v>
      </c>
      <c r="E6" s="2">
        <v>622285.71428571432</v>
      </c>
      <c r="F6">
        <v>102</v>
      </c>
      <c r="G6">
        <v>2.8010770772004245</v>
      </c>
      <c r="H6">
        <v>26.333333333333332</v>
      </c>
      <c r="I6">
        <v>66.88666666666667</v>
      </c>
    </row>
    <row r="7" spans="1:9" x14ac:dyDescent="0.25">
      <c r="A7" t="s">
        <v>108</v>
      </c>
      <c r="B7" t="s">
        <v>118</v>
      </c>
      <c r="C7" t="s">
        <v>7</v>
      </c>
      <c r="D7" s="1"/>
      <c r="E7" s="2"/>
      <c r="F7">
        <v>227</v>
      </c>
      <c r="G7">
        <v>8.8549241469825528</v>
      </c>
      <c r="H7">
        <v>38.5</v>
      </c>
      <c r="I7">
        <v>97.79</v>
      </c>
    </row>
    <row r="8" spans="1:9" x14ac:dyDescent="0.25">
      <c r="A8" t="s">
        <v>108</v>
      </c>
      <c r="B8" t="s">
        <v>119</v>
      </c>
      <c r="C8" t="s">
        <v>9</v>
      </c>
      <c r="D8" s="1">
        <f>(36+18+24)/3</f>
        <v>26</v>
      </c>
      <c r="E8" s="2">
        <v>647177.14285714284</v>
      </c>
      <c r="F8">
        <v>152</v>
      </c>
      <c r="G8">
        <v>6.1043766234428301</v>
      </c>
      <c r="H8">
        <v>36.166666666666664</v>
      </c>
      <c r="I8">
        <v>91.86333333333333</v>
      </c>
    </row>
    <row r="9" spans="1:9" x14ac:dyDescent="0.25">
      <c r="A9" t="s">
        <v>108</v>
      </c>
      <c r="B9" t="s">
        <v>120</v>
      </c>
      <c r="C9" t="s">
        <v>10</v>
      </c>
      <c r="D9" s="1">
        <f>(34+38+56)/3</f>
        <v>42.666666666666664</v>
      </c>
      <c r="E9" s="2">
        <v>1062034.2857142857</v>
      </c>
      <c r="F9">
        <v>253</v>
      </c>
      <c r="G9">
        <v>6.8480669769644358</v>
      </c>
      <c r="H9">
        <v>41.166666666666664</v>
      </c>
      <c r="I9">
        <v>104.56333333333333</v>
      </c>
    </row>
    <row r="10" spans="1:9" x14ac:dyDescent="0.25">
      <c r="A10" t="s">
        <v>108</v>
      </c>
      <c r="B10" t="s">
        <v>121</v>
      </c>
      <c r="C10" t="s">
        <v>11</v>
      </c>
      <c r="D10" s="1">
        <f>(85+57+50)/3</f>
        <v>64</v>
      </c>
      <c r="E10" s="2">
        <v>1593051.4285714284</v>
      </c>
      <c r="F10">
        <v>339</v>
      </c>
      <c r="G10">
        <v>10.730767803700171</v>
      </c>
      <c r="H10">
        <v>46.25</v>
      </c>
      <c r="I10">
        <v>117.47500000000001</v>
      </c>
    </row>
    <row r="11" spans="1:9" x14ac:dyDescent="0.25">
      <c r="A11" t="s">
        <v>108</v>
      </c>
      <c r="B11" t="s">
        <v>122</v>
      </c>
      <c r="C11" t="s">
        <v>12</v>
      </c>
      <c r="D11" s="1">
        <f>(29+22+25)/3</f>
        <v>25.333333333333332</v>
      </c>
      <c r="E11" s="2">
        <v>630582.85714285716</v>
      </c>
      <c r="F11">
        <v>196</v>
      </c>
      <c r="G11">
        <v>5.8634129141105911</v>
      </c>
      <c r="H11">
        <v>36.916666666666664</v>
      </c>
      <c r="I11">
        <v>93.768333333333331</v>
      </c>
    </row>
    <row r="12" spans="1:9" x14ac:dyDescent="0.25">
      <c r="A12" t="s">
        <v>108</v>
      </c>
      <c r="B12" t="s">
        <v>123</v>
      </c>
      <c r="C12" t="s">
        <v>13</v>
      </c>
      <c r="D12" s="1">
        <f>(23+36+37)/3</f>
        <v>32</v>
      </c>
      <c r="E12" s="2">
        <v>796525.7142857142</v>
      </c>
      <c r="F12">
        <v>179</v>
      </c>
      <c r="G12">
        <v>6.4265525454055439</v>
      </c>
      <c r="H12">
        <v>38.833333333333336</v>
      </c>
      <c r="I12">
        <v>98.63666666666667</v>
      </c>
    </row>
    <row r="13" spans="1:9" x14ac:dyDescent="0.25">
      <c r="A13" t="s">
        <v>108</v>
      </c>
      <c r="B13" t="s">
        <v>124</v>
      </c>
      <c r="C13" t="s">
        <v>14</v>
      </c>
      <c r="D13" s="1">
        <f>(83+55+57)/3</f>
        <v>65</v>
      </c>
      <c r="E13" s="2">
        <v>1617942.8571428573</v>
      </c>
      <c r="F13">
        <v>337</v>
      </c>
      <c r="G13">
        <v>8.2416070843520615</v>
      </c>
      <c r="H13">
        <v>43.25</v>
      </c>
      <c r="I13">
        <v>109.855</v>
      </c>
    </row>
    <row r="14" spans="1:9" x14ac:dyDescent="0.25">
      <c r="A14" t="s">
        <v>108</v>
      </c>
      <c r="B14" t="s">
        <v>125</v>
      </c>
      <c r="C14" t="s">
        <v>15</v>
      </c>
      <c r="D14" s="1">
        <f>(29+27+33)/3</f>
        <v>29.666666666666668</v>
      </c>
      <c r="E14" s="2">
        <v>738445.71428571432</v>
      </c>
      <c r="F14">
        <v>182</v>
      </c>
      <c r="G14">
        <v>10.437978090328222</v>
      </c>
      <c r="H14">
        <v>63</v>
      </c>
      <c r="I14">
        <v>160.02000000000001</v>
      </c>
    </row>
    <row r="15" spans="1:9" x14ac:dyDescent="0.25">
      <c r="A15" t="s">
        <v>108</v>
      </c>
      <c r="B15" t="s">
        <v>126</v>
      </c>
      <c r="C15" t="s">
        <v>16</v>
      </c>
      <c r="D15" s="1">
        <f>(51+60+43)/3</f>
        <v>51.333333333333336</v>
      </c>
      <c r="E15" s="2">
        <v>1277760</v>
      </c>
      <c r="F15">
        <v>376</v>
      </c>
      <c r="G15">
        <v>8.7280560737828186</v>
      </c>
      <c r="H15">
        <v>45.416666666666664</v>
      </c>
      <c r="I15">
        <v>115.35833333333333</v>
      </c>
    </row>
    <row r="16" spans="1:9" x14ac:dyDescent="0.25">
      <c r="A16" t="s">
        <v>108</v>
      </c>
      <c r="B16" t="s">
        <v>127</v>
      </c>
      <c r="C16" t="s">
        <v>17</v>
      </c>
      <c r="D16" s="1">
        <f>(37+45+43)/3</f>
        <v>41.666666666666664</v>
      </c>
      <c r="E16" s="2">
        <v>1037142.857142857</v>
      </c>
      <c r="F16">
        <v>136</v>
      </c>
      <c r="G16">
        <v>8.5490498881188035</v>
      </c>
      <c r="H16">
        <v>55.333333333333336</v>
      </c>
      <c r="I16">
        <v>140.54666666666668</v>
      </c>
    </row>
    <row r="17" spans="1:9" x14ac:dyDescent="0.25">
      <c r="A17" t="s">
        <v>108</v>
      </c>
      <c r="B17" t="s">
        <v>128</v>
      </c>
      <c r="C17" t="s">
        <v>18</v>
      </c>
      <c r="D17" s="1">
        <f>(68+51+50)/3</f>
        <v>56.333333333333336</v>
      </c>
      <c r="E17" s="2">
        <v>1402217.1428571427</v>
      </c>
      <c r="F17">
        <v>332</v>
      </c>
      <c r="G17">
        <v>7.3454637695956775</v>
      </c>
      <c r="H17">
        <v>41.583333333333336</v>
      </c>
      <c r="I17">
        <v>105.62166666666667</v>
      </c>
    </row>
    <row r="18" spans="1:9" x14ac:dyDescent="0.25">
      <c r="A18" t="s">
        <v>108</v>
      </c>
      <c r="B18" t="s">
        <v>129</v>
      </c>
      <c r="C18" t="s">
        <v>19</v>
      </c>
      <c r="D18" s="1">
        <f>(64+72+67)/3</f>
        <v>67.666666666666671</v>
      </c>
      <c r="E18" s="2">
        <v>1684320.0000000002</v>
      </c>
      <c r="F18">
        <v>336</v>
      </c>
      <c r="G18">
        <v>6.9302235176487539</v>
      </c>
      <c r="H18">
        <v>43.916666666666664</v>
      </c>
      <c r="I18">
        <v>111.54833333333333</v>
      </c>
    </row>
    <row r="19" spans="1:9" x14ac:dyDescent="0.25">
      <c r="A19" t="s">
        <v>108</v>
      </c>
      <c r="B19" t="s">
        <v>130</v>
      </c>
      <c r="C19" t="s">
        <v>20</v>
      </c>
      <c r="D19" s="1">
        <f>(79+77+61)/3</f>
        <v>72.333333333333329</v>
      </c>
      <c r="E19" s="2">
        <v>1800479.9999999998</v>
      </c>
      <c r="F19">
        <v>366</v>
      </c>
      <c r="G19">
        <v>7.7233870578555788</v>
      </c>
      <c r="H19">
        <v>41</v>
      </c>
      <c r="I19">
        <v>104.14</v>
      </c>
    </row>
    <row r="20" spans="1:9" x14ac:dyDescent="0.25">
      <c r="A20" t="s">
        <v>108</v>
      </c>
      <c r="B20" t="s">
        <v>118</v>
      </c>
      <c r="C20" t="s">
        <v>21</v>
      </c>
      <c r="D20" s="1">
        <f>(87+85+70)/3</f>
        <v>80.666666666666671</v>
      </c>
      <c r="E20" s="2">
        <v>2007908.5714285714</v>
      </c>
      <c r="F20">
        <v>294</v>
      </c>
      <c r="G20">
        <v>7.9084913619689861</v>
      </c>
      <c r="H20">
        <v>38.333333333333336</v>
      </c>
      <c r="I20">
        <v>97.366666666666674</v>
      </c>
    </row>
    <row r="21" spans="1:9" x14ac:dyDescent="0.25">
      <c r="A21" t="s">
        <v>108</v>
      </c>
      <c r="B21" t="s">
        <v>124</v>
      </c>
      <c r="C21" t="s">
        <v>22</v>
      </c>
      <c r="D21" s="1">
        <f>(44+12+56)/3</f>
        <v>37.333333333333336</v>
      </c>
      <c r="E21" s="2">
        <v>929280.00000000012</v>
      </c>
      <c r="F21">
        <v>154</v>
      </c>
      <c r="G21">
        <v>10.291383164139317</v>
      </c>
      <c r="H21">
        <v>43.333333333333336</v>
      </c>
      <c r="I21">
        <v>110.06666666666668</v>
      </c>
    </row>
    <row r="22" spans="1:9" x14ac:dyDescent="0.25">
      <c r="A22" t="s">
        <v>108</v>
      </c>
      <c r="B22" t="s">
        <v>116</v>
      </c>
      <c r="C22" t="s">
        <v>23</v>
      </c>
      <c r="D22" s="1">
        <f>(22+20+11)/3</f>
        <v>17.666666666666668</v>
      </c>
      <c r="E22" s="2">
        <v>439748.57142857148</v>
      </c>
      <c r="F22">
        <v>139</v>
      </c>
      <c r="G22">
        <v>5.3516271228284262</v>
      </c>
      <c r="H22">
        <v>31.5</v>
      </c>
      <c r="I22">
        <v>80.010000000000005</v>
      </c>
    </row>
    <row r="23" spans="1:9" x14ac:dyDescent="0.25">
      <c r="A23" t="s">
        <v>108</v>
      </c>
      <c r="B23" t="s">
        <v>125</v>
      </c>
      <c r="C23" t="s">
        <v>24</v>
      </c>
      <c r="D23" s="1">
        <f>(37+24+38)/3</f>
        <v>33</v>
      </c>
      <c r="E23" s="2">
        <v>821417.14285714284</v>
      </c>
      <c r="F23">
        <v>115</v>
      </c>
      <c r="G23">
        <v>10.220990710227449</v>
      </c>
      <c r="H23">
        <v>64.5</v>
      </c>
      <c r="I23">
        <v>163.83000000000001</v>
      </c>
    </row>
    <row r="24" spans="1:9" x14ac:dyDescent="0.25">
      <c r="A24" t="s">
        <v>108</v>
      </c>
      <c r="B24" t="s">
        <v>113</v>
      </c>
      <c r="C24" t="s">
        <v>25</v>
      </c>
      <c r="D24" s="1">
        <f>(26+23+25)/3</f>
        <v>24.666666666666668</v>
      </c>
      <c r="E24" s="2">
        <v>613988.57142857148</v>
      </c>
      <c r="F24">
        <v>154</v>
      </c>
      <c r="G24">
        <v>6.1736486881382762</v>
      </c>
      <c r="H24">
        <v>37.75</v>
      </c>
      <c r="I24">
        <v>95.885000000000005</v>
      </c>
    </row>
    <row r="25" spans="1:9" x14ac:dyDescent="0.25">
      <c r="A25" t="s">
        <v>108</v>
      </c>
      <c r="B25" t="s">
        <v>121</v>
      </c>
      <c r="C25" t="s">
        <v>26</v>
      </c>
      <c r="D25" s="1">
        <f>(35+21+11)/3</f>
        <v>22.333333333333332</v>
      </c>
      <c r="E25" s="2">
        <v>555908.57142857136</v>
      </c>
      <c r="F25">
        <v>189</v>
      </c>
      <c r="G25">
        <v>10.059302540737294</v>
      </c>
      <c r="H25">
        <v>45.333333333333336</v>
      </c>
      <c r="I25">
        <v>115.14666666666668</v>
      </c>
    </row>
    <row r="26" spans="1:9" x14ac:dyDescent="0.25">
      <c r="A26" t="s">
        <v>108</v>
      </c>
      <c r="B26" t="s">
        <v>128</v>
      </c>
      <c r="C26" t="s">
        <v>27</v>
      </c>
      <c r="D26" s="1">
        <f>(65+52+42)/3</f>
        <v>53</v>
      </c>
      <c r="E26" s="2">
        <v>1319245.7142857143</v>
      </c>
      <c r="F26">
        <v>293</v>
      </c>
      <c r="G26">
        <v>7.2627710426435019</v>
      </c>
      <c r="H26">
        <v>41.333333333333336</v>
      </c>
      <c r="I26">
        <v>104.98666666666668</v>
      </c>
    </row>
    <row r="27" spans="1:9" x14ac:dyDescent="0.25">
      <c r="A27" t="s">
        <v>108</v>
      </c>
      <c r="B27" t="s">
        <v>122</v>
      </c>
      <c r="C27" t="s">
        <v>28</v>
      </c>
      <c r="D27" s="1">
        <f>(17+31+30)/3</f>
        <v>26</v>
      </c>
      <c r="E27" s="2">
        <v>647177.14285714284</v>
      </c>
      <c r="F27">
        <v>136</v>
      </c>
      <c r="G27">
        <v>6.6196516268561423</v>
      </c>
      <c r="H27">
        <v>40.166666666666664</v>
      </c>
      <c r="I27">
        <v>102.02333333333333</v>
      </c>
    </row>
    <row r="28" spans="1:9" x14ac:dyDescent="0.25">
      <c r="A28" t="s">
        <v>108</v>
      </c>
      <c r="B28" t="s">
        <v>120</v>
      </c>
      <c r="C28" t="s">
        <v>29</v>
      </c>
      <c r="D28" s="1">
        <f>(35+34+29)/3</f>
        <v>32.666666666666664</v>
      </c>
      <c r="E28" s="2">
        <v>813119.99999999988</v>
      </c>
      <c r="F28">
        <v>214</v>
      </c>
      <c r="G28">
        <v>8.8404951344310412</v>
      </c>
      <c r="H28">
        <v>41.5</v>
      </c>
      <c r="I28">
        <v>105.41</v>
      </c>
    </row>
    <row r="29" spans="1:9" x14ac:dyDescent="0.25">
      <c r="A29" t="s">
        <v>108</v>
      </c>
      <c r="B29" t="s">
        <v>115</v>
      </c>
      <c r="C29" t="s">
        <v>30</v>
      </c>
      <c r="D29" s="1">
        <v>9.67</v>
      </c>
      <c r="E29" s="2">
        <v>240451.19999999998</v>
      </c>
      <c r="F29">
        <v>49</v>
      </c>
      <c r="G29">
        <v>1.5864711304557604</v>
      </c>
      <c r="H29">
        <v>34.5</v>
      </c>
      <c r="I29">
        <v>87.63</v>
      </c>
    </row>
    <row r="30" spans="1:9" x14ac:dyDescent="0.25">
      <c r="A30" t="s">
        <v>108</v>
      </c>
      <c r="B30" t="s">
        <v>130</v>
      </c>
      <c r="C30" t="s">
        <v>31</v>
      </c>
      <c r="D30" s="1">
        <f>(71+53+84)/3</f>
        <v>69.333333333333329</v>
      </c>
      <c r="E30" s="2">
        <v>1725805.7142857141</v>
      </c>
      <c r="F30">
        <v>406</v>
      </c>
      <c r="G30">
        <v>5.865197534076751</v>
      </c>
      <c r="H30">
        <v>41.666666666666664</v>
      </c>
      <c r="I30">
        <v>105.83333333333333</v>
      </c>
    </row>
    <row r="31" spans="1:9" x14ac:dyDescent="0.25">
      <c r="A31" t="s">
        <v>108</v>
      </c>
      <c r="B31" t="s">
        <v>114</v>
      </c>
      <c r="C31" t="s">
        <v>32</v>
      </c>
      <c r="D31" s="1">
        <f>(51+13+32)/3</f>
        <v>32</v>
      </c>
      <c r="E31" s="2">
        <v>796525.7142857142</v>
      </c>
      <c r="F31">
        <v>155</v>
      </c>
      <c r="G31">
        <v>3.3566860924049875</v>
      </c>
      <c r="H31">
        <v>35.666666666666664</v>
      </c>
      <c r="I31">
        <v>90.593333333333334</v>
      </c>
    </row>
    <row r="32" spans="1:9" x14ac:dyDescent="0.25">
      <c r="A32" t="s">
        <v>108</v>
      </c>
      <c r="B32" t="s">
        <v>117</v>
      </c>
      <c r="C32" t="s">
        <v>33</v>
      </c>
      <c r="D32" s="1">
        <f>(28+24+30)/3</f>
        <v>27.333333333333332</v>
      </c>
      <c r="E32" s="2">
        <v>680365.71428571432</v>
      </c>
      <c r="F32">
        <v>114</v>
      </c>
      <c r="G32">
        <v>2.3969927007370355</v>
      </c>
      <c r="H32">
        <v>26.416666666666668</v>
      </c>
      <c r="I32">
        <v>67.098333333333343</v>
      </c>
    </row>
    <row r="33" spans="1:9" x14ac:dyDescent="0.25">
      <c r="A33" t="s">
        <v>108</v>
      </c>
      <c r="B33" t="s">
        <v>119</v>
      </c>
      <c r="C33" t="s">
        <v>34</v>
      </c>
      <c r="D33" s="1">
        <f>(38+35+29)/3</f>
        <v>34</v>
      </c>
      <c r="E33" s="2">
        <v>846308.57142857136</v>
      </c>
      <c r="F33">
        <v>179</v>
      </c>
      <c r="G33">
        <v>8.948916799460374</v>
      </c>
      <c r="H33">
        <v>36.166666666666664</v>
      </c>
      <c r="I33">
        <v>91.86333333333333</v>
      </c>
    </row>
    <row r="34" spans="1:9" x14ac:dyDescent="0.25">
      <c r="A34" t="s">
        <v>108</v>
      </c>
      <c r="B34" t="s">
        <v>127</v>
      </c>
      <c r="C34" t="s">
        <v>35</v>
      </c>
      <c r="D34" s="1">
        <f>(57+53+75)/3</f>
        <v>61.666666666666664</v>
      </c>
      <c r="E34" s="2">
        <v>1534971.4285714284</v>
      </c>
      <c r="F34">
        <v>189</v>
      </c>
      <c r="G34">
        <v>6.6669960740301555</v>
      </c>
      <c r="H34">
        <v>54.666666666666664</v>
      </c>
      <c r="I34">
        <v>138.85333333333332</v>
      </c>
    </row>
    <row r="35" spans="1:9" x14ac:dyDescent="0.25">
      <c r="A35" t="s">
        <v>108</v>
      </c>
      <c r="B35" t="s">
        <v>129</v>
      </c>
      <c r="C35" t="s">
        <v>36</v>
      </c>
      <c r="D35" s="1">
        <f>(108+74+79)/3</f>
        <v>87</v>
      </c>
      <c r="E35" s="2">
        <v>2165554.2857142859</v>
      </c>
      <c r="F35">
        <v>410</v>
      </c>
      <c r="G35">
        <v>8.3344713448333376</v>
      </c>
      <c r="H35">
        <v>44.25</v>
      </c>
      <c r="I35">
        <v>112.395</v>
      </c>
    </row>
    <row r="36" spans="1:9" x14ac:dyDescent="0.25">
      <c r="A36" t="s">
        <v>108</v>
      </c>
      <c r="B36" t="s">
        <v>126</v>
      </c>
      <c r="C36" t="s">
        <v>37</v>
      </c>
      <c r="D36" s="1">
        <f>(61+57+58)/3</f>
        <v>58.666666666666664</v>
      </c>
      <c r="E36" s="2">
        <v>1460297.142857143</v>
      </c>
      <c r="F36">
        <v>227</v>
      </c>
      <c r="G36">
        <v>10.905804610425999</v>
      </c>
      <c r="H36">
        <v>47.333333333333336</v>
      </c>
      <c r="I36">
        <v>120.22666666666667</v>
      </c>
    </row>
    <row r="37" spans="1:9" x14ac:dyDescent="0.25">
      <c r="A37" t="s">
        <v>108</v>
      </c>
      <c r="B37" t="s">
        <v>123</v>
      </c>
      <c r="C37" t="s">
        <v>38</v>
      </c>
      <c r="D37" s="1">
        <f>(42+26+39)/3</f>
        <v>35.666666666666664</v>
      </c>
      <c r="E37" s="2">
        <v>887794.28571428568</v>
      </c>
      <c r="F37">
        <v>127</v>
      </c>
      <c r="G37">
        <v>7.158230725971066</v>
      </c>
      <c r="H37">
        <v>40.083333333333336</v>
      </c>
      <c r="I37">
        <v>101.81166666666667</v>
      </c>
    </row>
    <row r="38" spans="1:9" x14ac:dyDescent="0.25">
      <c r="A38" t="s">
        <v>108</v>
      </c>
      <c r="B38" t="s">
        <v>122</v>
      </c>
      <c r="C38" t="s">
        <v>39</v>
      </c>
      <c r="D38" s="1">
        <f>(48+19+22)/3</f>
        <v>29.666666666666668</v>
      </c>
      <c r="E38" s="2">
        <v>738445.71428571432</v>
      </c>
      <c r="F38">
        <v>125</v>
      </c>
      <c r="G38">
        <v>5.0914727467748753</v>
      </c>
      <c r="H38">
        <v>39</v>
      </c>
      <c r="I38">
        <v>99.06</v>
      </c>
    </row>
    <row r="39" spans="1:9" x14ac:dyDescent="0.25">
      <c r="A39" t="s">
        <v>108</v>
      </c>
      <c r="B39" t="s">
        <v>117</v>
      </c>
      <c r="C39" t="s">
        <v>40</v>
      </c>
      <c r="D39" s="1">
        <f>(31+35+28)/3</f>
        <v>31.333333333333332</v>
      </c>
      <c r="E39" s="2">
        <v>779931.42857142864</v>
      </c>
      <c r="F39">
        <v>148</v>
      </c>
      <c r="G39">
        <v>2.1445530047165722</v>
      </c>
      <c r="H39">
        <v>27.666666666666668</v>
      </c>
      <c r="I39">
        <v>70.273333333333341</v>
      </c>
    </row>
    <row r="40" spans="1:9" x14ac:dyDescent="0.25">
      <c r="A40" t="s">
        <v>108</v>
      </c>
      <c r="B40" t="s">
        <v>127</v>
      </c>
      <c r="C40" t="s">
        <v>41</v>
      </c>
      <c r="D40" s="1">
        <f>(52+45+46)/3</f>
        <v>47.666666666666664</v>
      </c>
      <c r="E40" s="2">
        <v>1186491.4285714286</v>
      </c>
      <c r="F40">
        <v>251</v>
      </c>
      <c r="G40">
        <v>6.3999032876148974</v>
      </c>
      <c r="H40">
        <v>55.083333333333336</v>
      </c>
      <c r="I40">
        <v>139.91166666666666</v>
      </c>
    </row>
    <row r="41" spans="1:9" x14ac:dyDescent="0.25">
      <c r="A41" t="s">
        <v>108</v>
      </c>
      <c r="B41" t="s">
        <v>124</v>
      </c>
      <c r="C41" t="s">
        <v>42</v>
      </c>
      <c r="D41" s="1">
        <f>(61+52+73)/3</f>
        <v>62</v>
      </c>
      <c r="E41" s="2">
        <v>1543268.5714285716</v>
      </c>
      <c r="F41">
        <v>194</v>
      </c>
      <c r="G41">
        <v>6.5272675331819032</v>
      </c>
      <c r="H41">
        <v>43.25</v>
      </c>
      <c r="I41">
        <v>109.855</v>
      </c>
    </row>
    <row r="42" spans="1:9" x14ac:dyDescent="0.25">
      <c r="A42" t="s">
        <v>108</v>
      </c>
      <c r="B42" t="s">
        <v>114</v>
      </c>
      <c r="C42" t="s">
        <v>43</v>
      </c>
      <c r="D42" s="1">
        <f>(39+31+27)/3</f>
        <v>32.333333333333336</v>
      </c>
      <c r="E42" s="2">
        <v>804822.85714285728</v>
      </c>
      <c r="F42">
        <v>160</v>
      </c>
      <c r="G42">
        <v>3.1775998789397968</v>
      </c>
      <c r="H42">
        <v>32.75</v>
      </c>
      <c r="I42">
        <v>83.185000000000002</v>
      </c>
    </row>
    <row r="43" spans="1:9" x14ac:dyDescent="0.25">
      <c r="A43" t="s">
        <v>108</v>
      </c>
      <c r="B43" t="s">
        <v>115</v>
      </c>
      <c r="C43" t="s">
        <v>44</v>
      </c>
      <c r="D43" s="1">
        <f>(42+35+61)/3</f>
        <v>46</v>
      </c>
      <c r="E43" s="2">
        <v>1145005.7142857143</v>
      </c>
      <c r="F43">
        <v>50</v>
      </c>
      <c r="G43">
        <v>2.7449535802377225</v>
      </c>
      <c r="H43">
        <v>33.166666666666664</v>
      </c>
      <c r="I43">
        <v>84.243333333333325</v>
      </c>
    </row>
    <row r="44" spans="1:9" x14ac:dyDescent="0.25">
      <c r="A44" t="s">
        <v>108</v>
      </c>
      <c r="B44" t="s">
        <v>113</v>
      </c>
      <c r="C44" t="s">
        <v>45</v>
      </c>
      <c r="D44" s="1">
        <f>(33+20+24)/3</f>
        <v>25.666666666666668</v>
      </c>
      <c r="E44" s="2">
        <v>638880</v>
      </c>
      <c r="F44">
        <v>91</v>
      </c>
      <c r="G44">
        <v>3.4768238275260623</v>
      </c>
      <c r="H44">
        <v>37.583333333333336</v>
      </c>
      <c r="I44">
        <v>95.461666666666673</v>
      </c>
    </row>
    <row r="45" spans="1:9" x14ac:dyDescent="0.25">
      <c r="A45" t="s">
        <v>108</v>
      </c>
      <c r="B45" t="s">
        <v>116</v>
      </c>
      <c r="C45" t="s">
        <v>46</v>
      </c>
      <c r="D45" s="1">
        <f>(21+16+9)/3</f>
        <v>15.333333333333334</v>
      </c>
      <c r="E45" s="2">
        <v>381668.57142857148</v>
      </c>
      <c r="F45">
        <v>115</v>
      </c>
      <c r="G45">
        <v>5.6097728010725314</v>
      </c>
      <c r="H45">
        <v>34</v>
      </c>
      <c r="I45">
        <v>86.36</v>
      </c>
    </row>
    <row r="46" spans="1:9" x14ac:dyDescent="0.25">
      <c r="A46" t="s">
        <v>108</v>
      </c>
      <c r="B46" t="s">
        <v>128</v>
      </c>
      <c r="C46" t="s">
        <v>47</v>
      </c>
      <c r="D46" s="1">
        <f>(77+60+38)/3</f>
        <v>58.333333333333336</v>
      </c>
      <c r="E46" s="2">
        <v>1452000</v>
      </c>
      <c r="F46">
        <v>309</v>
      </c>
      <c r="G46">
        <v>7.9954975874043903</v>
      </c>
      <c r="H46">
        <v>42.25</v>
      </c>
      <c r="I46">
        <v>107.315</v>
      </c>
    </row>
    <row r="47" spans="1:9" x14ac:dyDescent="0.25">
      <c r="A47" t="s">
        <v>108</v>
      </c>
      <c r="B47" t="s">
        <v>126</v>
      </c>
      <c r="C47" t="s">
        <v>48</v>
      </c>
      <c r="D47" s="1">
        <f>(84+64+55)/3</f>
        <v>67.666666666666671</v>
      </c>
      <c r="E47" s="2">
        <v>1684320.0000000002</v>
      </c>
      <c r="F47">
        <v>400</v>
      </c>
      <c r="G47">
        <v>8.6083584915681968</v>
      </c>
      <c r="H47">
        <v>46.416666666666664</v>
      </c>
      <c r="I47">
        <v>117.89833333333333</v>
      </c>
    </row>
    <row r="48" spans="1:9" x14ac:dyDescent="0.25">
      <c r="A48" t="s">
        <v>108</v>
      </c>
      <c r="B48" t="s">
        <v>130</v>
      </c>
      <c r="C48" t="s">
        <v>49</v>
      </c>
      <c r="D48" s="1">
        <f>(53+60+80)/3</f>
        <v>64.333333333333329</v>
      </c>
      <c r="E48" s="2">
        <v>1601348.5714285714</v>
      </c>
      <c r="F48">
        <v>310</v>
      </c>
      <c r="G48">
        <v>5.3063633984849137</v>
      </c>
      <c r="H48">
        <v>41.583333333333336</v>
      </c>
      <c r="I48">
        <v>105.62166666666667</v>
      </c>
    </row>
    <row r="49" spans="1:9" x14ac:dyDescent="0.25">
      <c r="A49" t="s">
        <v>108</v>
      </c>
      <c r="B49" t="s">
        <v>123</v>
      </c>
      <c r="C49" t="s">
        <v>50</v>
      </c>
      <c r="D49" s="1">
        <f>(39+26+31)/3</f>
        <v>32</v>
      </c>
      <c r="E49" s="2">
        <v>796525.7142857142</v>
      </c>
      <c r="F49">
        <v>223</v>
      </c>
      <c r="G49">
        <v>5.9956508527690415</v>
      </c>
      <c r="H49">
        <v>39</v>
      </c>
      <c r="I49">
        <v>99.06</v>
      </c>
    </row>
    <row r="50" spans="1:9" x14ac:dyDescent="0.25">
      <c r="A50" t="s">
        <v>108</v>
      </c>
      <c r="B50" t="s">
        <v>129</v>
      </c>
      <c r="C50" t="s">
        <v>51</v>
      </c>
      <c r="D50" s="1">
        <f>(63+57+75)/3</f>
        <v>65</v>
      </c>
      <c r="E50" s="2">
        <v>1617942.8571428573</v>
      </c>
      <c r="F50">
        <v>192</v>
      </c>
      <c r="G50">
        <v>5.4353442056356167</v>
      </c>
      <c r="H50">
        <v>43.083333333333336</v>
      </c>
      <c r="I50">
        <v>109.43166666666667</v>
      </c>
    </row>
    <row r="51" spans="1:9" x14ac:dyDescent="0.25">
      <c r="A51" t="s">
        <v>108</v>
      </c>
      <c r="B51" t="s">
        <v>120</v>
      </c>
      <c r="C51" t="s">
        <v>52</v>
      </c>
      <c r="D51" s="1">
        <f>(55+40+33)/3</f>
        <v>42.666666666666664</v>
      </c>
      <c r="E51" s="2">
        <v>1062034.2857142857</v>
      </c>
      <c r="F51">
        <v>230</v>
      </c>
      <c r="G51">
        <v>5.7484369721651802</v>
      </c>
      <c r="H51">
        <v>42.416666666666664</v>
      </c>
      <c r="I51">
        <v>107.73833333333333</v>
      </c>
    </row>
    <row r="52" spans="1:9" x14ac:dyDescent="0.25">
      <c r="A52" t="s">
        <v>108</v>
      </c>
      <c r="B52" t="s">
        <v>125</v>
      </c>
      <c r="C52" t="s">
        <v>53</v>
      </c>
      <c r="D52" s="1">
        <f>(13+19+10)/3</f>
        <v>14</v>
      </c>
      <c r="E52" s="2">
        <v>348480</v>
      </c>
      <c r="F52">
        <v>230</v>
      </c>
      <c r="G52">
        <v>7.3844853254476854</v>
      </c>
      <c r="H52">
        <v>65.666666666666671</v>
      </c>
      <c r="I52">
        <v>166.79333333333335</v>
      </c>
    </row>
    <row r="53" spans="1:9" x14ac:dyDescent="0.25">
      <c r="A53" t="s">
        <v>108</v>
      </c>
      <c r="B53" t="s">
        <v>118</v>
      </c>
      <c r="C53" t="s">
        <v>54</v>
      </c>
      <c r="D53" s="1">
        <f>(92+20+51)/3</f>
        <v>54.333333333333336</v>
      </c>
      <c r="E53" s="2">
        <v>1352434.2857142857</v>
      </c>
      <c r="F53">
        <v>305</v>
      </c>
      <c r="G53">
        <v>7.311019803970769</v>
      </c>
      <c r="H53">
        <v>38.25</v>
      </c>
      <c r="I53">
        <v>97.155000000000001</v>
      </c>
    </row>
    <row r="54" spans="1:9" x14ac:dyDescent="0.25">
      <c r="A54" t="s">
        <v>108</v>
      </c>
      <c r="B54" t="s">
        <v>119</v>
      </c>
      <c r="C54" t="s">
        <v>55</v>
      </c>
      <c r="D54" s="1">
        <f>(36+39+26)/3</f>
        <v>33.666666666666664</v>
      </c>
      <c r="E54" s="2">
        <v>838011.42857142852</v>
      </c>
      <c r="F54">
        <v>176</v>
      </c>
      <c r="G54">
        <v>5.1386251272260743</v>
      </c>
      <c r="H54">
        <v>37.25</v>
      </c>
      <c r="I54">
        <v>94.614999999999995</v>
      </c>
    </row>
    <row r="55" spans="1:9" x14ac:dyDescent="0.25">
      <c r="A55" t="s">
        <v>108</v>
      </c>
      <c r="B55" t="s">
        <v>121</v>
      </c>
      <c r="C55" t="s">
        <v>56</v>
      </c>
      <c r="D55" s="1">
        <f>(49+53+49)/3</f>
        <v>50.333333333333336</v>
      </c>
      <c r="E55" s="2">
        <v>1252868.5714285714</v>
      </c>
      <c r="F55">
        <v>354</v>
      </c>
      <c r="G55">
        <v>10.497038607593979</v>
      </c>
      <c r="H55">
        <v>46.833333333333336</v>
      </c>
      <c r="I55">
        <v>118.95666666666668</v>
      </c>
    </row>
    <row r="56" spans="1:9" x14ac:dyDescent="0.25">
      <c r="A56" t="s">
        <v>108</v>
      </c>
      <c r="B56" t="s">
        <v>130</v>
      </c>
      <c r="C56" t="s">
        <v>57</v>
      </c>
      <c r="D56" s="1">
        <f>(79+71+69)/3</f>
        <v>73</v>
      </c>
      <c r="E56" s="2">
        <v>1817074.2857142857</v>
      </c>
      <c r="F56">
        <v>394</v>
      </c>
      <c r="G56">
        <v>5.7848976383796504</v>
      </c>
      <c r="H56">
        <v>33.416666666666664</v>
      </c>
      <c r="I56">
        <v>84.87833333333333</v>
      </c>
    </row>
    <row r="57" spans="1:9" x14ac:dyDescent="0.25">
      <c r="A57" t="s">
        <v>108</v>
      </c>
      <c r="B57" t="s">
        <v>126</v>
      </c>
      <c r="C57" t="s">
        <v>58</v>
      </c>
      <c r="D57" s="1">
        <f>(63+77+77)/3</f>
        <v>72.333333333333329</v>
      </c>
      <c r="E57" s="2">
        <v>1800479.9999999998</v>
      </c>
      <c r="F57">
        <v>313</v>
      </c>
      <c r="G57">
        <v>7.8422283425976493</v>
      </c>
      <c r="H57">
        <v>45.75</v>
      </c>
      <c r="I57">
        <v>116.205</v>
      </c>
    </row>
    <row r="58" spans="1:9" x14ac:dyDescent="0.25">
      <c r="A58" t="s">
        <v>108</v>
      </c>
      <c r="B58" t="s">
        <v>127</v>
      </c>
      <c r="C58" t="s">
        <v>59</v>
      </c>
      <c r="D58" s="1">
        <f>(64+42+45)/3</f>
        <v>50.333333333333336</v>
      </c>
      <c r="E58" s="2">
        <v>1252868.5714285714</v>
      </c>
      <c r="F58">
        <v>133</v>
      </c>
      <c r="G58">
        <v>8.0656019412320372</v>
      </c>
      <c r="H58">
        <v>56.5</v>
      </c>
      <c r="I58">
        <v>143.51</v>
      </c>
    </row>
    <row r="59" spans="1:9" x14ac:dyDescent="0.25">
      <c r="A59" t="s">
        <v>108</v>
      </c>
      <c r="B59" t="s">
        <v>121</v>
      </c>
      <c r="C59" t="s">
        <v>60</v>
      </c>
      <c r="D59" s="1">
        <f>(64+62+45)/3</f>
        <v>57</v>
      </c>
      <c r="E59" s="2">
        <v>1418811.4285714284</v>
      </c>
      <c r="F59">
        <v>254</v>
      </c>
      <c r="G59">
        <v>8.2551077744099679</v>
      </c>
      <c r="H59">
        <v>47.416666666666664</v>
      </c>
      <c r="I59">
        <v>120.43833333333333</v>
      </c>
    </row>
    <row r="60" spans="1:9" x14ac:dyDescent="0.25">
      <c r="A60" t="s">
        <v>108</v>
      </c>
      <c r="B60" t="s">
        <v>123</v>
      </c>
      <c r="C60" t="s">
        <v>61</v>
      </c>
      <c r="D60" s="1">
        <f>(51+39+40)/3</f>
        <v>43.333333333333336</v>
      </c>
      <c r="E60" s="2">
        <v>1078628.5714285714</v>
      </c>
      <c r="F60">
        <v>235</v>
      </c>
      <c r="G60">
        <v>8.0238274290196721</v>
      </c>
      <c r="H60">
        <v>39.833333333333336</v>
      </c>
      <c r="I60">
        <v>101.17666666666668</v>
      </c>
    </row>
    <row r="61" spans="1:9" x14ac:dyDescent="0.25">
      <c r="A61" t="s">
        <v>108</v>
      </c>
      <c r="B61" t="s">
        <v>119</v>
      </c>
      <c r="C61" t="s">
        <v>62</v>
      </c>
      <c r="D61" s="1">
        <f>(50+56+57)/3</f>
        <v>54.333333333333336</v>
      </c>
      <c r="E61" s="2">
        <v>1352434.2857142857</v>
      </c>
      <c r="F61">
        <v>113</v>
      </c>
      <c r="G61">
        <v>7.2729665845129565</v>
      </c>
      <c r="H61">
        <v>36.25</v>
      </c>
      <c r="I61">
        <v>92.075000000000003</v>
      </c>
    </row>
    <row r="62" spans="1:9" x14ac:dyDescent="0.25">
      <c r="A62" t="s">
        <v>108</v>
      </c>
      <c r="B62" t="s">
        <v>124</v>
      </c>
      <c r="C62" t="s">
        <v>63</v>
      </c>
      <c r="D62" s="1">
        <f>(58+80+48)/3</f>
        <v>62</v>
      </c>
      <c r="E62" s="2">
        <v>1543268.5714285716</v>
      </c>
      <c r="F62">
        <v>284</v>
      </c>
      <c r="G62">
        <v>8.3510611080165251</v>
      </c>
      <c r="H62">
        <v>44.166666666666664</v>
      </c>
      <c r="I62">
        <v>112.18333333333332</v>
      </c>
    </row>
    <row r="63" spans="1:9" x14ac:dyDescent="0.25">
      <c r="A63" t="s">
        <v>108</v>
      </c>
      <c r="B63" t="s">
        <v>128</v>
      </c>
      <c r="C63" t="s">
        <v>64</v>
      </c>
      <c r="D63" s="1">
        <f>(42+54+30)/3</f>
        <v>42</v>
      </c>
      <c r="E63" s="2">
        <v>1045440</v>
      </c>
      <c r="F63">
        <v>285</v>
      </c>
      <c r="G63">
        <v>5.8540016446926337</v>
      </c>
      <c r="H63">
        <v>42.083333333333336</v>
      </c>
      <c r="I63">
        <v>106.89166666666668</v>
      </c>
    </row>
    <row r="64" spans="1:9" x14ac:dyDescent="0.25">
      <c r="A64" t="s">
        <v>108</v>
      </c>
      <c r="B64" t="s">
        <v>129</v>
      </c>
      <c r="C64" t="s">
        <v>65</v>
      </c>
      <c r="D64" s="1">
        <f>(94+83+80)/3</f>
        <v>85.666666666666671</v>
      </c>
      <c r="E64" s="2">
        <v>2132365.7142857146</v>
      </c>
      <c r="F64">
        <v>395</v>
      </c>
      <c r="G64">
        <v>8.7658532042768798</v>
      </c>
      <c r="H64">
        <v>42.583333333333336</v>
      </c>
      <c r="I64">
        <v>108.16166666666668</v>
      </c>
    </row>
    <row r="65" spans="1:9" x14ac:dyDescent="0.25">
      <c r="A65" t="s">
        <v>108</v>
      </c>
      <c r="B65" t="s">
        <v>125</v>
      </c>
      <c r="C65" t="s">
        <v>66</v>
      </c>
      <c r="D65" s="1">
        <f>(49+26+47)/3</f>
        <v>40.666666666666664</v>
      </c>
      <c r="E65" s="2">
        <v>1012251.4285714285</v>
      </c>
      <c r="F65">
        <v>188</v>
      </c>
      <c r="G65">
        <v>9.5596089502123878</v>
      </c>
      <c r="H65">
        <v>66.583333333333329</v>
      </c>
      <c r="I65">
        <v>169.12166666666667</v>
      </c>
    </row>
    <row r="66" spans="1:9" x14ac:dyDescent="0.25">
      <c r="A66" t="s">
        <v>108</v>
      </c>
      <c r="B66" t="s">
        <v>120</v>
      </c>
      <c r="C66" t="s">
        <v>67</v>
      </c>
      <c r="D66" s="1">
        <f>(36+42+48)/3</f>
        <v>42</v>
      </c>
      <c r="E66" s="2">
        <v>1045440</v>
      </c>
      <c r="F66">
        <v>132</v>
      </c>
      <c r="G66">
        <v>6.423471475060377</v>
      </c>
      <c r="H66">
        <v>42.583333333333336</v>
      </c>
      <c r="I66">
        <v>108.16166666666668</v>
      </c>
    </row>
    <row r="67" spans="1:9" x14ac:dyDescent="0.25">
      <c r="A67" t="s">
        <v>108</v>
      </c>
      <c r="B67" t="s">
        <v>114</v>
      </c>
      <c r="C67" t="s">
        <v>68</v>
      </c>
      <c r="D67" s="1">
        <f>(40+20+40)/3</f>
        <v>33.333333333333336</v>
      </c>
      <c r="E67" s="2">
        <v>829714.28571428568</v>
      </c>
      <c r="F67">
        <v>216</v>
      </c>
      <c r="G67">
        <v>4.7009290742699745</v>
      </c>
      <c r="H67">
        <v>35.75</v>
      </c>
      <c r="I67">
        <v>90.805000000000007</v>
      </c>
    </row>
    <row r="68" spans="1:9" x14ac:dyDescent="0.25">
      <c r="A68" t="s">
        <v>108</v>
      </c>
      <c r="B68" t="s">
        <v>122</v>
      </c>
      <c r="C68" t="s">
        <v>69</v>
      </c>
      <c r="D68" s="1">
        <f>(25+24+31)/3</f>
        <v>26.666666666666668</v>
      </c>
      <c r="E68" s="2">
        <v>663771.42857142864</v>
      </c>
      <c r="F68">
        <v>133</v>
      </c>
      <c r="G68">
        <v>6.5167838912282248</v>
      </c>
      <c r="H68">
        <v>38.083333333333336</v>
      </c>
      <c r="I68">
        <v>96.731666666666669</v>
      </c>
    </row>
    <row r="69" spans="1:9" x14ac:dyDescent="0.25">
      <c r="A69" t="s">
        <v>108</v>
      </c>
      <c r="B69" t="s">
        <v>117</v>
      </c>
      <c r="C69" t="s">
        <v>70</v>
      </c>
      <c r="D69" s="1">
        <f>(28+23+24)/3</f>
        <v>25</v>
      </c>
      <c r="E69" s="2">
        <v>622285.71428571432</v>
      </c>
      <c r="F69">
        <v>179</v>
      </c>
      <c r="G69">
        <v>4.0216691034728402</v>
      </c>
      <c r="H69">
        <v>27.916666666666668</v>
      </c>
      <c r="I69">
        <v>70.908333333333331</v>
      </c>
    </row>
    <row r="70" spans="1:9" x14ac:dyDescent="0.25">
      <c r="A70" t="s">
        <v>108</v>
      </c>
      <c r="B70" t="s">
        <v>113</v>
      </c>
      <c r="C70" t="s">
        <v>71</v>
      </c>
      <c r="D70" s="1">
        <f>(29+23+40)/3</f>
        <v>30.666666666666668</v>
      </c>
      <c r="E70" s="2">
        <v>763337.14285714296</v>
      </c>
      <c r="G70">
        <v>0</v>
      </c>
      <c r="H70" t="s">
        <v>8</v>
      </c>
      <c r="I70" t="s">
        <v>8</v>
      </c>
    </row>
    <row r="71" spans="1:9" x14ac:dyDescent="0.25">
      <c r="A71" t="s">
        <v>108</v>
      </c>
      <c r="B71" t="s">
        <v>116</v>
      </c>
      <c r="C71" t="s">
        <v>72</v>
      </c>
      <c r="D71" s="1">
        <f>(23+14+17)/3</f>
        <v>18</v>
      </c>
      <c r="E71" s="2">
        <v>448045.71428571432</v>
      </c>
      <c r="F71">
        <v>134</v>
      </c>
      <c r="G71">
        <v>7.4446502263696299</v>
      </c>
      <c r="H71">
        <v>35.083333333333336</v>
      </c>
      <c r="I71">
        <v>89.111666666666679</v>
      </c>
    </row>
    <row r="72" spans="1:9" x14ac:dyDescent="0.25">
      <c r="A72" t="s">
        <v>108</v>
      </c>
      <c r="B72" t="s">
        <v>118</v>
      </c>
      <c r="C72" t="s">
        <v>73</v>
      </c>
      <c r="D72" s="1">
        <f>(41+62+15)/3</f>
        <v>39.333333333333336</v>
      </c>
      <c r="E72" s="2">
        <v>979062.85714285728</v>
      </c>
      <c r="F72">
        <v>259</v>
      </c>
      <c r="G72">
        <v>7.8325289730954681</v>
      </c>
      <c r="H72">
        <v>39.416666666666664</v>
      </c>
      <c r="I72">
        <v>100.11833333333333</v>
      </c>
    </row>
    <row r="73" spans="1:9" x14ac:dyDescent="0.25">
      <c r="A73" t="s">
        <v>108</v>
      </c>
      <c r="B73" t="s">
        <v>115</v>
      </c>
      <c r="C73" t="s">
        <v>74</v>
      </c>
      <c r="D73" s="1">
        <f>(20+14+8)/3</f>
        <v>14</v>
      </c>
      <c r="E73" s="2">
        <v>348480</v>
      </c>
      <c r="F73">
        <v>52</v>
      </c>
      <c r="G73">
        <v>3.7289754234623014</v>
      </c>
      <c r="H73">
        <v>35.75</v>
      </c>
      <c r="I73">
        <v>90.805000000000007</v>
      </c>
    </row>
    <row r="74" spans="1:9" x14ac:dyDescent="0.25">
      <c r="A74" t="s">
        <v>108</v>
      </c>
      <c r="B74" t="s">
        <v>131</v>
      </c>
      <c r="C74" t="s">
        <v>75</v>
      </c>
      <c r="D74" s="1">
        <f>(24+24+36)/3</f>
        <v>28</v>
      </c>
      <c r="E74" s="2">
        <v>696960</v>
      </c>
      <c r="F74">
        <v>203</v>
      </c>
      <c r="G74">
        <v>5.0115649873035233</v>
      </c>
    </row>
    <row r="75" spans="1:9" x14ac:dyDescent="0.25">
      <c r="A75" t="s">
        <v>108</v>
      </c>
      <c r="B75" t="s">
        <v>132</v>
      </c>
      <c r="C75" t="s">
        <v>76</v>
      </c>
      <c r="D75" s="1">
        <f>(44+37+25)/3</f>
        <v>35.333333333333336</v>
      </c>
      <c r="E75" s="2">
        <v>879497.14285714296</v>
      </c>
      <c r="F75">
        <v>302</v>
      </c>
      <c r="G75">
        <v>7.5924375667960158</v>
      </c>
    </row>
    <row r="76" spans="1:9" x14ac:dyDescent="0.25">
      <c r="A76" t="s">
        <v>108</v>
      </c>
      <c r="B76" t="s">
        <v>133</v>
      </c>
      <c r="C76" t="s">
        <v>77</v>
      </c>
      <c r="D76" s="1">
        <f>(9+20+62)/3</f>
        <v>30.333333333333332</v>
      </c>
      <c r="E76" s="2">
        <v>755040</v>
      </c>
      <c r="F76">
        <v>164</v>
      </c>
      <c r="G76">
        <v>4.4004486892052936</v>
      </c>
    </row>
    <row r="77" spans="1:9" x14ac:dyDescent="0.25">
      <c r="A77" t="s">
        <v>108</v>
      </c>
      <c r="B77" t="s">
        <v>134</v>
      </c>
      <c r="C77" t="s">
        <v>78</v>
      </c>
      <c r="D77" s="1">
        <f>(76+48+54)/3</f>
        <v>59.333333333333336</v>
      </c>
      <c r="E77" s="2">
        <v>1476891.4285714286</v>
      </c>
      <c r="F77">
        <v>393</v>
      </c>
      <c r="G77">
        <v>7.2359217153499227</v>
      </c>
    </row>
    <row r="78" spans="1:9" x14ac:dyDescent="0.25">
      <c r="A78" t="s">
        <v>108</v>
      </c>
      <c r="B78" t="s">
        <v>135</v>
      </c>
      <c r="C78" t="s">
        <v>79</v>
      </c>
      <c r="D78" s="1">
        <f>(34+42+46)/3</f>
        <v>40.666666666666664</v>
      </c>
      <c r="E78" s="2">
        <v>1012251.4285714285</v>
      </c>
      <c r="F78">
        <v>183</v>
      </c>
      <c r="G78">
        <v>6.7598523317313157</v>
      </c>
    </row>
    <row r="79" spans="1:9" x14ac:dyDescent="0.25">
      <c r="A79" t="s">
        <v>108</v>
      </c>
      <c r="B79" t="s">
        <v>136</v>
      </c>
      <c r="C79" t="s">
        <v>80</v>
      </c>
      <c r="D79" s="1">
        <f>(56+52+47)/3</f>
        <v>51.666666666666664</v>
      </c>
      <c r="E79" s="2">
        <v>1286057.1428571427</v>
      </c>
      <c r="F79">
        <v>346</v>
      </c>
      <c r="G79">
        <v>9.1571651436730441</v>
      </c>
    </row>
    <row r="80" spans="1:9" x14ac:dyDescent="0.25">
      <c r="A80" t="s">
        <v>108</v>
      </c>
      <c r="B80" t="s">
        <v>137</v>
      </c>
      <c r="C80" t="s">
        <v>81</v>
      </c>
      <c r="D80" s="1">
        <f>(41+31+32)/3</f>
        <v>34.666666666666664</v>
      </c>
      <c r="E80" s="2">
        <v>862902.85714285704</v>
      </c>
      <c r="F80">
        <v>334</v>
      </c>
      <c r="G80">
        <v>9.3964802803011178</v>
      </c>
    </row>
    <row r="81" spans="1:7" x14ac:dyDescent="0.25">
      <c r="A81" t="s">
        <v>108</v>
      </c>
      <c r="B81" t="s">
        <v>138</v>
      </c>
      <c r="C81" t="s">
        <v>82</v>
      </c>
      <c r="D81" s="1">
        <f>(93+84+103)/3</f>
        <v>93.333333333333329</v>
      </c>
      <c r="E81" s="2">
        <v>2323200</v>
      </c>
      <c r="F81">
        <v>303</v>
      </c>
      <c r="G81">
        <v>7.2569050048175123</v>
      </c>
    </row>
    <row r="82" spans="1:7" x14ac:dyDescent="0.25">
      <c r="A82" t="s">
        <v>108</v>
      </c>
      <c r="B82" t="s">
        <v>138</v>
      </c>
      <c r="C82" t="s">
        <v>83</v>
      </c>
      <c r="D82" s="1">
        <f>(62+60+34)/3</f>
        <v>52</v>
      </c>
      <c r="E82" s="2">
        <v>1294354.2857142857</v>
      </c>
      <c r="F82">
        <v>298</v>
      </c>
      <c r="G82">
        <v>7.5021261931721588</v>
      </c>
    </row>
    <row r="83" spans="1:7" x14ac:dyDescent="0.25">
      <c r="A83" t="s">
        <v>108</v>
      </c>
      <c r="B83" t="s">
        <v>134</v>
      </c>
      <c r="C83" t="s">
        <v>84</v>
      </c>
      <c r="D83" s="1">
        <f>(45+48+43)/3</f>
        <v>45.333333333333336</v>
      </c>
      <c r="E83" s="2">
        <v>1128411.4285714286</v>
      </c>
      <c r="F83">
        <v>356</v>
      </c>
      <c r="G83">
        <v>10.277394304494258</v>
      </c>
    </row>
    <row r="84" spans="1:7" x14ac:dyDescent="0.25">
      <c r="A84" t="s">
        <v>108</v>
      </c>
      <c r="B84" t="s">
        <v>131</v>
      </c>
      <c r="C84" t="s">
        <v>85</v>
      </c>
      <c r="D84" s="1">
        <f>(47+41+40)/3</f>
        <v>42.666666666666664</v>
      </c>
      <c r="E84" s="2">
        <v>1062034.2857142857</v>
      </c>
      <c r="F84">
        <v>152</v>
      </c>
      <c r="G84">
        <v>8.4038474456703103</v>
      </c>
    </row>
    <row r="85" spans="1:7" x14ac:dyDescent="0.25">
      <c r="A85" t="s">
        <v>108</v>
      </c>
      <c r="B85" t="s">
        <v>136</v>
      </c>
      <c r="C85" t="s">
        <v>86</v>
      </c>
      <c r="D85" s="1">
        <f>(102+94+84)/3</f>
        <v>93.333333333333329</v>
      </c>
      <c r="E85" s="2">
        <v>2323200</v>
      </c>
      <c r="F85">
        <v>298</v>
      </c>
      <c r="G85">
        <v>10.049219037789483</v>
      </c>
    </row>
    <row r="86" spans="1:7" x14ac:dyDescent="0.25">
      <c r="A86" t="s">
        <v>108</v>
      </c>
      <c r="B86" t="s">
        <v>132</v>
      </c>
      <c r="C86" t="s">
        <v>87</v>
      </c>
      <c r="D86" s="1">
        <f>(35+49+33)/3</f>
        <v>39</v>
      </c>
      <c r="E86" s="2">
        <v>970765.7142857142</v>
      </c>
      <c r="F86">
        <v>184</v>
      </c>
      <c r="G86">
        <v>7.050217202727719</v>
      </c>
    </row>
    <row r="87" spans="1:7" x14ac:dyDescent="0.25">
      <c r="A87" t="s">
        <v>108</v>
      </c>
      <c r="B87" t="s">
        <v>135</v>
      </c>
      <c r="C87" t="s">
        <v>88</v>
      </c>
      <c r="D87" s="1"/>
      <c r="E87" s="2"/>
      <c r="G87">
        <v>0</v>
      </c>
    </row>
    <row r="88" spans="1:7" x14ac:dyDescent="0.25">
      <c r="A88" t="s">
        <v>108</v>
      </c>
      <c r="B88" t="s">
        <v>137</v>
      </c>
      <c r="C88" t="s">
        <v>89</v>
      </c>
      <c r="D88" s="1">
        <f>(43+46+59)/3</f>
        <v>49.333333333333336</v>
      </c>
      <c r="E88" s="2">
        <v>1227977.142857143</v>
      </c>
      <c r="F88">
        <v>284</v>
      </c>
      <c r="G88">
        <v>7.451036444903246</v>
      </c>
    </row>
    <row r="89" spans="1:7" x14ac:dyDescent="0.25">
      <c r="A89" t="s">
        <v>108</v>
      </c>
      <c r="B89" t="s">
        <v>133</v>
      </c>
      <c r="C89" t="s">
        <v>90</v>
      </c>
      <c r="D89" s="1">
        <f>(102+94+84)/3</f>
        <v>93.333333333333329</v>
      </c>
      <c r="E89" s="2">
        <v>2323200</v>
      </c>
      <c r="F89">
        <v>173</v>
      </c>
      <c r="G89">
        <v>6.860495294486622</v>
      </c>
    </row>
    <row r="90" spans="1:7" x14ac:dyDescent="0.25">
      <c r="A90" t="s">
        <v>108</v>
      </c>
      <c r="B90" t="s">
        <v>133</v>
      </c>
      <c r="C90" t="s">
        <v>91</v>
      </c>
      <c r="D90" s="1">
        <f>(39+6+16)/3</f>
        <v>20.333333333333332</v>
      </c>
      <c r="E90" s="2">
        <v>506125.71428571426</v>
      </c>
      <c r="F90">
        <v>209</v>
      </c>
      <c r="G90">
        <v>7.6110280250085278</v>
      </c>
    </row>
    <row r="91" spans="1:7" x14ac:dyDescent="0.25">
      <c r="A91" t="s">
        <v>108</v>
      </c>
      <c r="B91" t="s">
        <v>134</v>
      </c>
      <c r="C91" t="s">
        <v>92</v>
      </c>
      <c r="D91" s="1">
        <f>(98+87+90)/3</f>
        <v>91.666666666666671</v>
      </c>
      <c r="E91" s="2">
        <v>2281714.2857142859</v>
      </c>
      <c r="F91">
        <v>492</v>
      </c>
      <c r="G91">
        <v>10.01896052616593</v>
      </c>
    </row>
    <row r="92" spans="1:7" x14ac:dyDescent="0.25">
      <c r="A92" t="s">
        <v>108</v>
      </c>
      <c r="B92" t="s">
        <v>132</v>
      </c>
      <c r="C92" t="s">
        <v>93</v>
      </c>
      <c r="D92" s="1">
        <f>(46+31+48)/3</f>
        <v>41.666666666666664</v>
      </c>
      <c r="E92" s="2">
        <v>1037142.857142857</v>
      </c>
      <c r="F92">
        <v>252</v>
      </c>
      <c r="G92">
        <v>7.7329263717554113</v>
      </c>
    </row>
    <row r="93" spans="1:7" x14ac:dyDescent="0.25">
      <c r="A93" t="s">
        <v>108</v>
      </c>
      <c r="B93" t="s">
        <v>136</v>
      </c>
      <c r="C93" t="s">
        <v>94</v>
      </c>
      <c r="D93" s="1">
        <f>(63+20+61)/3</f>
        <v>48</v>
      </c>
      <c r="E93" s="2">
        <v>1194788.5714285714</v>
      </c>
      <c r="F93">
        <v>297</v>
      </c>
      <c r="G93">
        <v>8.7031354164975134</v>
      </c>
    </row>
    <row r="94" spans="1:7" x14ac:dyDescent="0.25">
      <c r="A94" t="s">
        <v>108</v>
      </c>
      <c r="B94" t="s">
        <v>137</v>
      </c>
      <c r="C94" t="s">
        <v>95</v>
      </c>
      <c r="D94" s="1">
        <f>(64+61+70)/3</f>
        <v>65</v>
      </c>
      <c r="E94" s="2">
        <v>1617942.8571428573</v>
      </c>
      <c r="F94">
        <v>354</v>
      </c>
      <c r="G94">
        <v>7.7433059775675659</v>
      </c>
    </row>
    <row r="95" spans="1:7" x14ac:dyDescent="0.25">
      <c r="A95" t="s">
        <v>108</v>
      </c>
      <c r="B95" t="s">
        <v>138</v>
      </c>
      <c r="C95" t="s">
        <v>96</v>
      </c>
      <c r="D95" s="1">
        <f>(132+94+110)/3</f>
        <v>112</v>
      </c>
      <c r="E95" s="2">
        <v>2787840</v>
      </c>
      <c r="F95">
        <v>454</v>
      </c>
      <c r="G95">
        <v>7.6570280051228341</v>
      </c>
    </row>
    <row r="96" spans="1:7" x14ac:dyDescent="0.25">
      <c r="A96" t="s">
        <v>108</v>
      </c>
      <c r="B96" t="s">
        <v>131</v>
      </c>
      <c r="C96" t="s">
        <v>97</v>
      </c>
      <c r="D96" s="1">
        <f>(37+42+53)/3</f>
        <v>44</v>
      </c>
      <c r="E96" s="2">
        <v>1095222.857142857</v>
      </c>
      <c r="F96">
        <v>200</v>
      </c>
      <c r="G96">
        <v>7.5678130123750504</v>
      </c>
    </row>
    <row r="97" spans="1:7" x14ac:dyDescent="0.25">
      <c r="A97" t="s">
        <v>108</v>
      </c>
      <c r="B97" t="s">
        <v>135</v>
      </c>
      <c r="C97" t="s">
        <v>98</v>
      </c>
      <c r="D97" s="1">
        <f>(50+53+37)/3</f>
        <v>46.666666666666664</v>
      </c>
      <c r="E97" s="2">
        <v>1161600</v>
      </c>
      <c r="F97">
        <v>203</v>
      </c>
      <c r="G97">
        <v>8.0828799435053131</v>
      </c>
    </row>
    <row r="98" spans="1:7" x14ac:dyDescent="0.25">
      <c r="A98" t="s">
        <v>108</v>
      </c>
      <c r="B98" t="s">
        <v>134</v>
      </c>
      <c r="C98" t="s">
        <v>99</v>
      </c>
      <c r="D98" s="1">
        <f>(50+58+51)/3</f>
        <v>53</v>
      </c>
      <c r="E98" s="2">
        <v>1319245.7142857143</v>
      </c>
      <c r="F98">
        <v>267</v>
      </c>
      <c r="G98">
        <v>6.6234209362913958</v>
      </c>
    </row>
    <row r="99" spans="1:7" x14ac:dyDescent="0.25">
      <c r="A99" t="s">
        <v>108</v>
      </c>
      <c r="B99" t="s">
        <v>137</v>
      </c>
      <c r="C99" t="s">
        <v>100</v>
      </c>
      <c r="D99" s="1">
        <f>(75+66+41)/3</f>
        <v>60.666666666666664</v>
      </c>
      <c r="E99" s="2">
        <v>1510080</v>
      </c>
      <c r="F99">
        <v>340</v>
      </c>
      <c r="G99">
        <v>7.8669329248197872</v>
      </c>
    </row>
    <row r="100" spans="1:7" x14ac:dyDescent="0.25">
      <c r="A100" t="s">
        <v>108</v>
      </c>
      <c r="B100" t="s">
        <v>135</v>
      </c>
      <c r="C100" t="s">
        <v>101</v>
      </c>
      <c r="D100" s="1">
        <f>(35+36+29)/3</f>
        <v>33.333333333333336</v>
      </c>
      <c r="E100" s="2">
        <v>829714.28571428568</v>
      </c>
      <c r="F100">
        <v>170</v>
      </c>
      <c r="G100">
        <v>8.2264658243701092</v>
      </c>
    </row>
    <row r="101" spans="1:7" x14ac:dyDescent="0.25">
      <c r="A101" t="s">
        <v>108</v>
      </c>
      <c r="B101" t="s">
        <v>132</v>
      </c>
      <c r="C101" t="s">
        <v>102</v>
      </c>
      <c r="D101" s="1">
        <f>(71+48+49)/3</f>
        <v>56</v>
      </c>
      <c r="E101" s="2">
        <v>1393920</v>
      </c>
      <c r="F101">
        <v>357</v>
      </c>
      <c r="G101">
        <v>6.9911086687812585</v>
      </c>
    </row>
    <row r="102" spans="1:7" x14ac:dyDescent="0.25">
      <c r="A102" t="s">
        <v>108</v>
      </c>
      <c r="B102" t="s">
        <v>136</v>
      </c>
      <c r="C102" t="s">
        <v>103</v>
      </c>
      <c r="D102" s="1">
        <f>(42+30+30)/3</f>
        <v>34</v>
      </c>
      <c r="E102" s="2">
        <v>846308.57142857136</v>
      </c>
      <c r="F102">
        <v>195</v>
      </c>
      <c r="G102">
        <v>10.609533687703024</v>
      </c>
    </row>
    <row r="103" spans="1:7" x14ac:dyDescent="0.25">
      <c r="A103" t="s">
        <v>108</v>
      </c>
      <c r="B103" t="s">
        <v>133</v>
      </c>
      <c r="C103" t="s">
        <v>104</v>
      </c>
      <c r="D103" s="1">
        <f>(42+38+49)/3</f>
        <v>43</v>
      </c>
      <c r="E103" s="2">
        <v>1070331.4285714286</v>
      </c>
      <c r="F103">
        <v>217</v>
      </c>
      <c r="G103">
        <v>9.8416109159861964</v>
      </c>
    </row>
    <row r="104" spans="1:7" x14ac:dyDescent="0.25">
      <c r="A104" t="s">
        <v>108</v>
      </c>
      <c r="B104" t="s">
        <v>138</v>
      </c>
      <c r="C104" t="s">
        <v>105</v>
      </c>
      <c r="D104" s="1">
        <f>(94+72+86)/3</f>
        <v>84</v>
      </c>
      <c r="E104" s="2">
        <v>2090880</v>
      </c>
      <c r="F104">
        <v>295</v>
      </c>
      <c r="G104">
        <v>9.3904781952131327</v>
      </c>
    </row>
    <row r="105" spans="1:7" x14ac:dyDescent="0.25">
      <c r="A105" t="s">
        <v>108</v>
      </c>
      <c r="B105" t="s">
        <v>131</v>
      </c>
      <c r="C105" t="s">
        <v>106</v>
      </c>
      <c r="D105" s="1">
        <f>(20+28+36)/3</f>
        <v>28</v>
      </c>
      <c r="E105" s="2">
        <v>696960</v>
      </c>
      <c r="F105">
        <v>242</v>
      </c>
      <c r="G105">
        <v>10.11083244191266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2F049-249C-47F4-802C-E362802A275C}">
  <dimension ref="A1:N209"/>
  <sheetViews>
    <sheetView topLeftCell="A182" workbookViewId="0">
      <selection activeCell="R110" sqref="R110"/>
    </sheetView>
  </sheetViews>
  <sheetFormatPr defaultRowHeight="15" x14ac:dyDescent="0.25"/>
  <sheetData>
    <row r="1" spans="1:14" x14ac:dyDescent="0.25">
      <c r="A1" t="s">
        <v>107</v>
      </c>
      <c r="B1" t="s">
        <v>140</v>
      </c>
      <c r="C1" t="s">
        <v>112</v>
      </c>
      <c r="D1" t="s">
        <v>142</v>
      </c>
      <c r="E1" t="s">
        <v>144</v>
      </c>
      <c r="F1" t="s">
        <v>145</v>
      </c>
      <c r="G1" t="s">
        <v>146</v>
      </c>
      <c r="H1" t="s">
        <v>147</v>
      </c>
      <c r="I1" t="s">
        <v>148</v>
      </c>
      <c r="J1" t="s">
        <v>149</v>
      </c>
      <c r="K1" t="s">
        <v>150</v>
      </c>
      <c r="L1" t="s">
        <v>151</v>
      </c>
      <c r="M1" t="s">
        <v>152</v>
      </c>
      <c r="N1" t="s">
        <v>153</v>
      </c>
    </row>
    <row r="2" spans="1:14" x14ac:dyDescent="0.25">
      <c r="A2" t="s">
        <v>108</v>
      </c>
      <c r="B2" t="s">
        <v>2</v>
      </c>
      <c r="C2" t="s">
        <v>113</v>
      </c>
      <c r="D2" t="s">
        <v>143</v>
      </c>
      <c r="E2">
        <v>3.47</v>
      </c>
      <c r="F2">
        <v>4</v>
      </c>
      <c r="G2">
        <v>3.6</v>
      </c>
      <c r="H2">
        <v>4.2699999999999996</v>
      </c>
      <c r="I2">
        <v>3.53</v>
      </c>
      <c r="J2">
        <v>6.2</v>
      </c>
      <c r="K2">
        <v>3.17</v>
      </c>
      <c r="L2">
        <v>4.62</v>
      </c>
      <c r="M2">
        <v>4.67</v>
      </c>
      <c r="N2">
        <v>3.64</v>
      </c>
    </row>
    <row r="3" spans="1:14" x14ac:dyDescent="0.25">
      <c r="A3" t="s">
        <v>108</v>
      </c>
      <c r="B3" t="s">
        <v>3</v>
      </c>
      <c r="C3" t="s">
        <v>114</v>
      </c>
      <c r="D3" t="s">
        <v>143</v>
      </c>
      <c r="E3">
        <v>4.25</v>
      </c>
      <c r="F3">
        <v>3.57</v>
      </c>
      <c r="G3">
        <v>3.73</v>
      </c>
      <c r="H3">
        <v>3.44</v>
      </c>
      <c r="I3">
        <v>3.49</v>
      </c>
      <c r="J3">
        <v>3.15</v>
      </c>
      <c r="K3">
        <v>4.53</v>
      </c>
      <c r="L3">
        <v>4.2300000000000004</v>
      </c>
      <c r="M3">
        <v>3</v>
      </c>
      <c r="N3">
        <v>3.48</v>
      </c>
    </row>
    <row r="4" spans="1:14" x14ac:dyDescent="0.25">
      <c r="A4" t="s">
        <v>108</v>
      </c>
      <c r="B4" t="s">
        <v>4</v>
      </c>
      <c r="C4" t="s">
        <v>115</v>
      </c>
      <c r="D4" t="s">
        <v>143</v>
      </c>
      <c r="E4">
        <v>5.35</v>
      </c>
      <c r="F4">
        <v>5.16</v>
      </c>
      <c r="G4">
        <v>5.86</v>
      </c>
      <c r="H4">
        <v>3.29</v>
      </c>
      <c r="I4">
        <v>4.0199999999999996</v>
      </c>
      <c r="J4">
        <v>5.13</v>
      </c>
      <c r="K4">
        <v>3.49</v>
      </c>
      <c r="L4">
        <v>3.89</v>
      </c>
      <c r="M4">
        <v>3.62</v>
      </c>
      <c r="N4">
        <v>4.72</v>
      </c>
    </row>
    <row r="5" spans="1:14" x14ac:dyDescent="0.25">
      <c r="A5" t="s">
        <v>108</v>
      </c>
      <c r="B5" t="s">
        <v>5</v>
      </c>
      <c r="C5" t="s">
        <v>116</v>
      </c>
      <c r="D5" t="s">
        <v>143</v>
      </c>
      <c r="E5">
        <v>3.95</v>
      </c>
      <c r="F5">
        <v>4.9000000000000004</v>
      </c>
      <c r="G5">
        <v>4.37</v>
      </c>
      <c r="H5">
        <v>4.82</v>
      </c>
      <c r="I5">
        <v>4.1100000000000003</v>
      </c>
      <c r="J5">
        <v>3.96</v>
      </c>
      <c r="K5">
        <v>3.51</v>
      </c>
      <c r="L5">
        <v>4.54</v>
      </c>
      <c r="M5">
        <v>3.47</v>
      </c>
      <c r="N5">
        <v>4.6500000000000004</v>
      </c>
    </row>
    <row r="6" spans="1:14" x14ac:dyDescent="0.25">
      <c r="A6" t="s">
        <v>108</v>
      </c>
      <c r="B6" t="s">
        <v>6</v>
      </c>
      <c r="C6" t="s">
        <v>117</v>
      </c>
      <c r="D6" t="s">
        <v>143</v>
      </c>
      <c r="E6">
        <v>4.3</v>
      </c>
      <c r="F6">
        <v>4.78</v>
      </c>
      <c r="G6">
        <v>3.01</v>
      </c>
      <c r="H6">
        <v>3.59</v>
      </c>
      <c r="I6">
        <v>4.6100000000000003</v>
      </c>
      <c r="J6">
        <v>3.95</v>
      </c>
      <c r="K6">
        <v>3.78</v>
      </c>
      <c r="L6">
        <v>5.05</v>
      </c>
      <c r="M6">
        <v>3.12</v>
      </c>
      <c r="N6">
        <v>3.71</v>
      </c>
    </row>
    <row r="7" spans="1:14" x14ac:dyDescent="0.25">
      <c r="A7" t="s">
        <v>108</v>
      </c>
      <c r="B7" t="s">
        <v>7</v>
      </c>
      <c r="C7" t="s">
        <v>118</v>
      </c>
      <c r="D7" t="s">
        <v>143</v>
      </c>
      <c r="E7">
        <v>6.53</v>
      </c>
      <c r="F7">
        <v>6.49</v>
      </c>
      <c r="G7">
        <v>3.99</v>
      </c>
      <c r="H7">
        <v>4.03</v>
      </c>
      <c r="I7">
        <v>3.72</v>
      </c>
      <c r="J7">
        <v>3.53</v>
      </c>
      <c r="K7">
        <v>4.4800000000000004</v>
      </c>
      <c r="L7">
        <v>3.03</v>
      </c>
      <c r="M7">
        <v>5.59</v>
      </c>
      <c r="N7">
        <v>4.3499999999999996</v>
      </c>
    </row>
    <row r="8" spans="1:14" x14ac:dyDescent="0.25">
      <c r="A8" t="s">
        <v>108</v>
      </c>
      <c r="B8" t="s">
        <v>9</v>
      </c>
      <c r="C8" t="s">
        <v>119</v>
      </c>
      <c r="D8" t="s">
        <v>143</v>
      </c>
      <c r="E8">
        <v>6.16</v>
      </c>
      <c r="F8">
        <v>5.75</v>
      </c>
      <c r="G8">
        <v>6.8</v>
      </c>
      <c r="H8">
        <v>6.03</v>
      </c>
      <c r="I8">
        <v>4.5</v>
      </c>
      <c r="J8">
        <v>5.33</v>
      </c>
      <c r="K8">
        <v>6.03</v>
      </c>
      <c r="L8">
        <v>6.96</v>
      </c>
      <c r="M8">
        <v>4.51</v>
      </c>
      <c r="N8">
        <v>4.6100000000000003</v>
      </c>
    </row>
    <row r="9" spans="1:14" x14ac:dyDescent="0.25">
      <c r="A9" t="s">
        <v>108</v>
      </c>
      <c r="B9" t="s">
        <v>10</v>
      </c>
      <c r="C9" t="s">
        <v>120</v>
      </c>
      <c r="D9" t="s">
        <v>143</v>
      </c>
      <c r="E9">
        <v>5.05</v>
      </c>
      <c r="F9">
        <v>4.92</v>
      </c>
      <c r="G9">
        <v>6.36</v>
      </c>
      <c r="H9">
        <v>5.03</v>
      </c>
      <c r="I9">
        <v>5.03</v>
      </c>
      <c r="J9">
        <v>3.51</v>
      </c>
      <c r="K9">
        <v>3.3</v>
      </c>
      <c r="L9">
        <v>4.1900000000000004</v>
      </c>
      <c r="M9">
        <v>4.0999999999999996</v>
      </c>
      <c r="N9">
        <v>4.66</v>
      </c>
    </row>
    <row r="10" spans="1:14" x14ac:dyDescent="0.25">
      <c r="A10" t="s">
        <v>108</v>
      </c>
      <c r="B10" t="s">
        <v>11</v>
      </c>
      <c r="C10" t="s">
        <v>121</v>
      </c>
      <c r="D10" t="s">
        <v>143</v>
      </c>
      <c r="E10">
        <v>4.3899999999999997</v>
      </c>
      <c r="F10">
        <v>4.34</v>
      </c>
      <c r="G10">
        <v>3.79</v>
      </c>
      <c r="H10">
        <v>5.23</v>
      </c>
      <c r="I10">
        <v>7.72</v>
      </c>
      <c r="J10">
        <v>5.6</v>
      </c>
      <c r="K10">
        <v>5</v>
      </c>
      <c r="L10">
        <v>5.01</v>
      </c>
      <c r="M10">
        <v>4.1399999999999997</v>
      </c>
      <c r="N10">
        <v>4.45</v>
      </c>
    </row>
    <row r="11" spans="1:14" x14ac:dyDescent="0.25">
      <c r="A11" t="s">
        <v>108</v>
      </c>
      <c r="B11" t="s">
        <v>12</v>
      </c>
      <c r="C11" t="s">
        <v>122</v>
      </c>
      <c r="D11" t="s">
        <v>143</v>
      </c>
      <c r="E11">
        <v>4.53</v>
      </c>
      <c r="F11">
        <v>5.5</v>
      </c>
      <c r="G11">
        <v>5.36</v>
      </c>
      <c r="H11">
        <v>5.65</v>
      </c>
      <c r="I11">
        <v>5.56</v>
      </c>
      <c r="J11">
        <v>7.4</v>
      </c>
      <c r="K11">
        <v>3.46</v>
      </c>
      <c r="L11">
        <v>5.8</v>
      </c>
      <c r="M11">
        <v>5.49</v>
      </c>
      <c r="N11">
        <v>4.12</v>
      </c>
    </row>
    <row r="12" spans="1:14" x14ac:dyDescent="0.25">
      <c r="A12" t="s">
        <v>108</v>
      </c>
      <c r="B12" t="s">
        <v>13</v>
      </c>
      <c r="C12" t="s">
        <v>123</v>
      </c>
      <c r="D12" t="s">
        <v>143</v>
      </c>
      <c r="E12">
        <v>6.02</v>
      </c>
      <c r="F12">
        <v>4.13</v>
      </c>
      <c r="G12">
        <v>4.03</v>
      </c>
      <c r="H12">
        <v>3.7</v>
      </c>
      <c r="I12">
        <v>2.97</v>
      </c>
      <c r="J12">
        <v>4.91</v>
      </c>
      <c r="K12">
        <v>5.2</v>
      </c>
      <c r="L12">
        <v>6.6</v>
      </c>
      <c r="M12">
        <v>7.8</v>
      </c>
      <c r="N12">
        <v>6.19</v>
      </c>
    </row>
    <row r="13" spans="1:14" x14ac:dyDescent="0.25">
      <c r="A13" t="s">
        <v>108</v>
      </c>
      <c r="B13" t="s">
        <v>14</v>
      </c>
      <c r="C13" t="s">
        <v>124</v>
      </c>
      <c r="D13" t="s">
        <v>143</v>
      </c>
      <c r="E13">
        <v>3.53</v>
      </c>
      <c r="F13">
        <v>4.8499999999999996</v>
      </c>
      <c r="G13">
        <v>5.74</v>
      </c>
      <c r="H13">
        <v>4.63</v>
      </c>
      <c r="I13">
        <v>3.94</v>
      </c>
      <c r="J13">
        <v>3.81</v>
      </c>
      <c r="K13">
        <v>5.28</v>
      </c>
      <c r="L13">
        <v>4.4400000000000004</v>
      </c>
      <c r="M13">
        <v>4.55</v>
      </c>
      <c r="N13">
        <v>3.55</v>
      </c>
    </row>
    <row r="14" spans="1:14" x14ac:dyDescent="0.25">
      <c r="A14" t="s">
        <v>108</v>
      </c>
      <c r="B14" t="s">
        <v>15</v>
      </c>
      <c r="C14" t="s">
        <v>125</v>
      </c>
      <c r="D14" t="s">
        <v>143</v>
      </c>
      <c r="E14">
        <v>4.9000000000000004</v>
      </c>
      <c r="F14">
        <v>5.59</v>
      </c>
      <c r="G14">
        <v>7</v>
      </c>
      <c r="H14">
        <v>7.32</v>
      </c>
      <c r="I14">
        <v>6.4</v>
      </c>
      <c r="J14">
        <v>7.67</v>
      </c>
      <c r="K14">
        <v>8.64</v>
      </c>
      <c r="L14">
        <v>7.34</v>
      </c>
      <c r="M14">
        <v>6.08</v>
      </c>
      <c r="N14">
        <v>4.57</v>
      </c>
    </row>
    <row r="15" spans="1:14" x14ac:dyDescent="0.25">
      <c r="A15" t="s">
        <v>108</v>
      </c>
      <c r="B15" t="s">
        <v>16</v>
      </c>
      <c r="C15" t="s">
        <v>126</v>
      </c>
      <c r="D15" t="s">
        <v>143</v>
      </c>
      <c r="E15">
        <v>5.51</v>
      </c>
      <c r="F15">
        <v>4.33</v>
      </c>
      <c r="G15">
        <v>5.28</v>
      </c>
      <c r="H15">
        <v>0.91</v>
      </c>
      <c r="I15">
        <v>3.83</v>
      </c>
      <c r="J15">
        <v>4.34</v>
      </c>
      <c r="K15">
        <v>4.51</v>
      </c>
      <c r="L15">
        <v>3.25</v>
      </c>
      <c r="M15">
        <v>2.3199999999999998</v>
      </c>
      <c r="N15">
        <v>4.12</v>
      </c>
    </row>
    <row r="16" spans="1:14" x14ac:dyDescent="0.25">
      <c r="A16" t="s">
        <v>108</v>
      </c>
      <c r="B16" t="s">
        <v>17</v>
      </c>
      <c r="C16" t="s">
        <v>127</v>
      </c>
      <c r="D16" t="s">
        <v>143</v>
      </c>
      <c r="E16">
        <v>11.14</v>
      </c>
      <c r="F16">
        <v>7.5</v>
      </c>
      <c r="G16">
        <v>5.5</v>
      </c>
      <c r="H16">
        <v>5.43</v>
      </c>
      <c r="I16">
        <v>6.74</v>
      </c>
      <c r="J16">
        <v>6.48</v>
      </c>
      <c r="K16">
        <v>5.24</v>
      </c>
      <c r="L16">
        <v>4.5599999999999996</v>
      </c>
      <c r="M16">
        <v>5.34</v>
      </c>
      <c r="N16">
        <v>4.79</v>
      </c>
    </row>
    <row r="17" spans="1:14" x14ac:dyDescent="0.25">
      <c r="A17" t="s">
        <v>108</v>
      </c>
      <c r="B17" t="s">
        <v>18</v>
      </c>
      <c r="C17" t="s">
        <v>128</v>
      </c>
      <c r="D17" t="s">
        <v>143</v>
      </c>
      <c r="E17">
        <v>3.85</v>
      </c>
      <c r="F17">
        <v>3.35</v>
      </c>
      <c r="G17">
        <v>3.68</v>
      </c>
      <c r="H17">
        <v>3.71</v>
      </c>
      <c r="I17">
        <v>4.62</v>
      </c>
      <c r="J17">
        <v>3.65</v>
      </c>
      <c r="K17">
        <v>3.9</v>
      </c>
      <c r="L17">
        <v>3.66</v>
      </c>
      <c r="M17">
        <v>4.04</v>
      </c>
      <c r="N17">
        <v>4.1900000000000004</v>
      </c>
    </row>
    <row r="18" spans="1:14" x14ac:dyDescent="0.25">
      <c r="A18" t="s">
        <v>108</v>
      </c>
      <c r="B18" t="s">
        <v>19</v>
      </c>
      <c r="C18" t="s">
        <v>129</v>
      </c>
      <c r="D18" t="s">
        <v>143</v>
      </c>
      <c r="E18">
        <v>4.79</v>
      </c>
      <c r="F18">
        <v>4.32</v>
      </c>
      <c r="G18">
        <v>3.4</v>
      </c>
      <c r="H18">
        <v>3.82</v>
      </c>
      <c r="I18">
        <v>5.63</v>
      </c>
      <c r="J18">
        <v>4.1900000000000004</v>
      </c>
      <c r="K18">
        <v>3.8</v>
      </c>
      <c r="L18">
        <v>3.43</v>
      </c>
      <c r="M18">
        <v>4</v>
      </c>
      <c r="N18">
        <v>3.7</v>
      </c>
    </row>
    <row r="19" spans="1:14" x14ac:dyDescent="0.25">
      <c r="A19" t="s">
        <v>108</v>
      </c>
      <c r="B19" t="s">
        <v>20</v>
      </c>
      <c r="C19" t="s">
        <v>130</v>
      </c>
      <c r="D19" t="s">
        <v>143</v>
      </c>
      <c r="E19">
        <v>3.34</v>
      </c>
      <c r="F19">
        <v>5.64</v>
      </c>
      <c r="G19">
        <v>2.7</v>
      </c>
      <c r="H19">
        <v>4.6500000000000004</v>
      </c>
      <c r="I19">
        <v>4.29</v>
      </c>
      <c r="J19">
        <v>5.47</v>
      </c>
      <c r="K19">
        <v>4.24</v>
      </c>
      <c r="L19">
        <v>4.13</v>
      </c>
      <c r="M19">
        <v>3.77</v>
      </c>
      <c r="N19">
        <v>2.46</v>
      </c>
    </row>
    <row r="20" spans="1:14" x14ac:dyDescent="0.25">
      <c r="A20" t="s">
        <v>108</v>
      </c>
      <c r="B20" t="s">
        <v>21</v>
      </c>
      <c r="C20" t="s">
        <v>118</v>
      </c>
      <c r="D20" t="s">
        <v>143</v>
      </c>
      <c r="E20">
        <v>4.13</v>
      </c>
      <c r="F20">
        <v>4.4000000000000004</v>
      </c>
      <c r="G20">
        <v>4.49</v>
      </c>
      <c r="H20">
        <v>2.2999999999999998</v>
      </c>
      <c r="I20">
        <v>4.3099999999999996</v>
      </c>
      <c r="J20">
        <v>3.54</v>
      </c>
      <c r="K20">
        <v>3.59</v>
      </c>
      <c r="L20">
        <v>3.73</v>
      </c>
      <c r="M20">
        <v>3.44</v>
      </c>
      <c r="N20">
        <v>3.63</v>
      </c>
    </row>
    <row r="21" spans="1:14" x14ac:dyDescent="0.25">
      <c r="A21" t="s">
        <v>108</v>
      </c>
      <c r="B21" t="s">
        <v>22</v>
      </c>
      <c r="C21" t="s">
        <v>124</v>
      </c>
      <c r="D21" t="s">
        <v>143</v>
      </c>
      <c r="E21">
        <v>4.4000000000000004</v>
      </c>
      <c r="F21">
        <v>4.83</v>
      </c>
      <c r="G21">
        <v>4.88</v>
      </c>
      <c r="H21">
        <v>4.8099999999999996</v>
      </c>
      <c r="I21">
        <v>4.95</v>
      </c>
      <c r="J21">
        <v>4.6900000000000004</v>
      </c>
      <c r="K21">
        <v>3.62</v>
      </c>
      <c r="L21">
        <v>2.95</v>
      </c>
      <c r="M21">
        <v>4.5999999999999996</v>
      </c>
      <c r="N21">
        <v>9.34</v>
      </c>
    </row>
    <row r="22" spans="1:14" x14ac:dyDescent="0.25">
      <c r="A22" t="s">
        <v>108</v>
      </c>
      <c r="B22" t="s">
        <v>23</v>
      </c>
      <c r="C22" t="s">
        <v>116</v>
      </c>
      <c r="D22" t="s">
        <v>143</v>
      </c>
      <c r="E22">
        <v>4.47</v>
      </c>
      <c r="F22">
        <v>6.51</v>
      </c>
      <c r="G22">
        <v>3.99</v>
      </c>
      <c r="H22">
        <v>4.57</v>
      </c>
      <c r="I22">
        <v>2.95</v>
      </c>
      <c r="J22">
        <v>5.26</v>
      </c>
      <c r="K22">
        <v>3.74</v>
      </c>
      <c r="L22">
        <v>4.91</v>
      </c>
      <c r="M22">
        <v>3.56</v>
      </c>
      <c r="N22">
        <v>3.01</v>
      </c>
    </row>
    <row r="23" spans="1:14" x14ac:dyDescent="0.25">
      <c r="A23" t="s">
        <v>108</v>
      </c>
      <c r="B23" t="s">
        <v>24</v>
      </c>
      <c r="C23" t="s">
        <v>125</v>
      </c>
      <c r="D23" t="s">
        <v>143</v>
      </c>
      <c r="E23">
        <v>8.89</v>
      </c>
      <c r="F23">
        <v>8.5299999999999994</v>
      </c>
      <c r="G23">
        <v>5.9</v>
      </c>
      <c r="H23">
        <v>4.6100000000000003</v>
      </c>
      <c r="I23">
        <v>5.3</v>
      </c>
      <c r="J23">
        <v>7.79</v>
      </c>
      <c r="K23">
        <v>8.66</v>
      </c>
      <c r="L23">
        <v>6.28</v>
      </c>
      <c r="M23">
        <v>6.68</v>
      </c>
      <c r="N23">
        <v>10.199999999999999</v>
      </c>
    </row>
    <row r="24" spans="1:14" x14ac:dyDescent="0.25">
      <c r="A24" t="s">
        <v>108</v>
      </c>
      <c r="B24" t="s">
        <v>25</v>
      </c>
      <c r="C24" t="s">
        <v>113</v>
      </c>
      <c r="D24" t="s">
        <v>143</v>
      </c>
      <c r="E24">
        <v>5.29</v>
      </c>
      <c r="F24">
        <v>3.76</v>
      </c>
      <c r="G24">
        <v>5.26</v>
      </c>
      <c r="H24">
        <v>3.99</v>
      </c>
      <c r="I24">
        <v>4.3099999999999996</v>
      </c>
      <c r="J24">
        <v>4.18</v>
      </c>
      <c r="K24">
        <v>3.88</v>
      </c>
      <c r="L24">
        <v>4.53</v>
      </c>
      <c r="M24">
        <v>6.31</v>
      </c>
      <c r="N24">
        <v>4.1900000000000004</v>
      </c>
    </row>
    <row r="25" spans="1:14" x14ac:dyDescent="0.25">
      <c r="A25" t="s">
        <v>108</v>
      </c>
      <c r="B25" t="s">
        <v>26</v>
      </c>
      <c r="C25" t="s">
        <v>121</v>
      </c>
      <c r="D25" t="s">
        <v>143</v>
      </c>
      <c r="E25">
        <v>6.39</v>
      </c>
      <c r="F25">
        <v>6.4</v>
      </c>
      <c r="G25">
        <v>6.68</v>
      </c>
      <c r="H25">
        <v>5.95</v>
      </c>
      <c r="I25">
        <v>2.98</v>
      </c>
      <c r="J25">
        <v>3.09</v>
      </c>
      <c r="K25">
        <v>4.32</v>
      </c>
      <c r="L25">
        <v>3.41</v>
      </c>
      <c r="M25">
        <v>4.3499999999999996</v>
      </c>
      <c r="N25">
        <v>2.88</v>
      </c>
    </row>
    <row r="26" spans="1:14" x14ac:dyDescent="0.25">
      <c r="A26" t="s">
        <v>108</v>
      </c>
      <c r="B26" t="s">
        <v>27</v>
      </c>
      <c r="C26" t="s">
        <v>128</v>
      </c>
      <c r="D26" t="s">
        <v>143</v>
      </c>
      <c r="E26">
        <v>4.45</v>
      </c>
      <c r="F26">
        <v>4.3899999999999997</v>
      </c>
      <c r="G26">
        <v>8.8699999999999992</v>
      </c>
      <c r="H26">
        <v>8.9499999999999993</v>
      </c>
      <c r="I26">
        <v>3.61</v>
      </c>
      <c r="J26">
        <v>3.97</v>
      </c>
      <c r="K26">
        <v>3.95</v>
      </c>
      <c r="L26">
        <v>4.6399999999999997</v>
      </c>
      <c r="M26">
        <v>4.91</v>
      </c>
      <c r="N26">
        <v>2.89</v>
      </c>
    </row>
    <row r="27" spans="1:14" x14ac:dyDescent="0.25">
      <c r="A27" t="s">
        <v>108</v>
      </c>
      <c r="B27" t="s">
        <v>28</v>
      </c>
      <c r="C27" t="s">
        <v>122</v>
      </c>
      <c r="D27" t="s">
        <v>143</v>
      </c>
      <c r="E27">
        <v>8.23</v>
      </c>
      <c r="F27">
        <v>5.07</v>
      </c>
      <c r="G27">
        <v>4.6399999999999997</v>
      </c>
      <c r="H27">
        <v>5.09</v>
      </c>
      <c r="I27">
        <v>6.63</v>
      </c>
      <c r="J27">
        <v>5.25</v>
      </c>
      <c r="K27">
        <v>5.25</v>
      </c>
      <c r="L27">
        <v>5.15</v>
      </c>
      <c r="M27">
        <v>4.74</v>
      </c>
      <c r="N27">
        <v>4.72</v>
      </c>
    </row>
    <row r="28" spans="1:14" x14ac:dyDescent="0.25">
      <c r="A28" t="s">
        <v>108</v>
      </c>
      <c r="B28" t="s">
        <v>29</v>
      </c>
      <c r="C28" t="s">
        <v>120</v>
      </c>
      <c r="D28" t="s">
        <v>143</v>
      </c>
      <c r="E28">
        <v>6.07</v>
      </c>
      <c r="F28">
        <v>6.19</v>
      </c>
      <c r="G28">
        <v>6.03</v>
      </c>
      <c r="H28">
        <v>6.35</v>
      </c>
      <c r="I28">
        <v>5.19</v>
      </c>
      <c r="J28">
        <v>6.33</v>
      </c>
      <c r="K28">
        <v>4.8</v>
      </c>
      <c r="L28">
        <v>4.45</v>
      </c>
      <c r="M28">
        <v>4.7699999999999996</v>
      </c>
      <c r="N28">
        <v>4.83</v>
      </c>
    </row>
    <row r="29" spans="1:14" x14ac:dyDescent="0.25">
      <c r="A29" t="s">
        <v>108</v>
      </c>
      <c r="B29" t="s">
        <v>30</v>
      </c>
      <c r="C29" t="s">
        <v>115</v>
      </c>
      <c r="D29" t="s">
        <v>143</v>
      </c>
      <c r="E29">
        <v>4.0199999999999996</v>
      </c>
      <c r="F29">
        <v>4.03</v>
      </c>
      <c r="G29">
        <v>3.76</v>
      </c>
      <c r="H29">
        <v>4.5</v>
      </c>
      <c r="I29">
        <v>2.84</v>
      </c>
      <c r="J29">
        <v>3.64</v>
      </c>
      <c r="K29">
        <v>3.46</v>
      </c>
      <c r="L29">
        <v>4.68</v>
      </c>
      <c r="M29">
        <v>3.87</v>
      </c>
      <c r="N29">
        <v>3.68</v>
      </c>
    </row>
    <row r="30" spans="1:14" x14ac:dyDescent="0.25">
      <c r="A30" t="s">
        <v>108</v>
      </c>
      <c r="B30" t="s">
        <v>31</v>
      </c>
      <c r="C30" t="s">
        <v>130</v>
      </c>
      <c r="D30" t="s">
        <v>143</v>
      </c>
      <c r="E30">
        <v>4.74</v>
      </c>
      <c r="F30">
        <v>3.49</v>
      </c>
      <c r="G30">
        <v>3.3</v>
      </c>
      <c r="H30">
        <v>2.4500000000000002</v>
      </c>
      <c r="I30">
        <v>2.58</v>
      </c>
      <c r="J30">
        <v>3.12</v>
      </c>
      <c r="K30">
        <v>2.2400000000000002</v>
      </c>
      <c r="L30">
        <v>2.12</v>
      </c>
      <c r="M30">
        <v>2.2200000000000002</v>
      </c>
      <c r="N30">
        <v>3.28</v>
      </c>
    </row>
    <row r="31" spans="1:14" x14ac:dyDescent="0.25">
      <c r="A31" t="s">
        <v>108</v>
      </c>
      <c r="B31" t="s">
        <v>32</v>
      </c>
      <c r="C31" t="s">
        <v>114</v>
      </c>
      <c r="D31" t="s">
        <v>143</v>
      </c>
      <c r="E31">
        <v>5.38</v>
      </c>
      <c r="F31">
        <v>3.09</v>
      </c>
      <c r="G31">
        <v>3.18</v>
      </c>
      <c r="H31">
        <v>2.92</v>
      </c>
      <c r="I31">
        <v>2.63</v>
      </c>
      <c r="J31">
        <v>3.59</v>
      </c>
      <c r="K31">
        <v>2.4</v>
      </c>
      <c r="L31">
        <v>4.03</v>
      </c>
      <c r="M31">
        <v>5.21</v>
      </c>
      <c r="N31">
        <v>2.94</v>
      </c>
    </row>
    <row r="32" spans="1:14" x14ac:dyDescent="0.25">
      <c r="A32" t="s">
        <v>108</v>
      </c>
      <c r="B32" t="s">
        <v>33</v>
      </c>
      <c r="C32" t="s">
        <v>117</v>
      </c>
      <c r="D32" t="s">
        <v>143</v>
      </c>
      <c r="E32">
        <v>4.38</v>
      </c>
      <c r="F32">
        <v>4.32</v>
      </c>
      <c r="G32">
        <v>4.3899999999999997</v>
      </c>
      <c r="H32">
        <v>3.32</v>
      </c>
      <c r="I32">
        <v>2.2200000000000002</v>
      </c>
      <c r="J32">
        <v>3.97</v>
      </c>
      <c r="K32">
        <v>2.88</v>
      </c>
      <c r="L32">
        <v>3.65</v>
      </c>
      <c r="M32">
        <v>3.26</v>
      </c>
      <c r="N32">
        <v>4.6900000000000004</v>
      </c>
    </row>
    <row r="33" spans="1:14" x14ac:dyDescent="0.25">
      <c r="A33" t="s">
        <v>108</v>
      </c>
      <c r="B33" t="s">
        <v>34</v>
      </c>
      <c r="C33" t="s">
        <v>119</v>
      </c>
      <c r="D33" t="s">
        <v>143</v>
      </c>
      <c r="E33">
        <v>5.38</v>
      </c>
      <c r="F33">
        <v>5.79</v>
      </c>
      <c r="G33">
        <v>4.74</v>
      </c>
      <c r="H33">
        <v>4.12</v>
      </c>
      <c r="I33">
        <v>5.3</v>
      </c>
      <c r="J33">
        <v>4.55</v>
      </c>
      <c r="K33">
        <v>3.36</v>
      </c>
      <c r="L33">
        <v>3.65</v>
      </c>
      <c r="M33">
        <v>4.28</v>
      </c>
      <c r="N33">
        <v>4.09</v>
      </c>
    </row>
    <row r="34" spans="1:14" x14ac:dyDescent="0.25">
      <c r="A34" t="s">
        <v>108</v>
      </c>
      <c r="B34" t="s">
        <v>35</v>
      </c>
      <c r="C34" t="s">
        <v>127</v>
      </c>
      <c r="D34" t="s">
        <v>143</v>
      </c>
      <c r="E34">
        <v>4.43</v>
      </c>
      <c r="F34">
        <v>3.3</v>
      </c>
      <c r="G34">
        <v>4.08</v>
      </c>
      <c r="H34">
        <v>5.16</v>
      </c>
      <c r="I34">
        <v>5.2</v>
      </c>
      <c r="J34">
        <v>5.65</v>
      </c>
      <c r="K34">
        <v>6.17</v>
      </c>
      <c r="L34">
        <v>5.72</v>
      </c>
      <c r="M34">
        <v>4.4800000000000004</v>
      </c>
      <c r="N34">
        <v>5.0199999999999996</v>
      </c>
    </row>
    <row r="35" spans="1:14" x14ac:dyDescent="0.25">
      <c r="A35" t="s">
        <v>108</v>
      </c>
      <c r="B35" t="s">
        <v>36</v>
      </c>
      <c r="C35" t="s">
        <v>129</v>
      </c>
      <c r="D35" t="s">
        <v>143</v>
      </c>
      <c r="E35">
        <v>4.95</v>
      </c>
      <c r="F35">
        <v>3.75</v>
      </c>
      <c r="G35">
        <v>5.68</v>
      </c>
      <c r="H35">
        <v>3.69</v>
      </c>
      <c r="I35">
        <v>3.42</v>
      </c>
      <c r="J35">
        <v>3.01</v>
      </c>
      <c r="K35">
        <v>2.3199999999999998</v>
      </c>
      <c r="L35">
        <v>2.2999999999999998</v>
      </c>
      <c r="M35">
        <v>3.87</v>
      </c>
      <c r="N35">
        <v>1.73</v>
      </c>
    </row>
    <row r="36" spans="1:14" x14ac:dyDescent="0.25">
      <c r="A36" t="s">
        <v>108</v>
      </c>
      <c r="B36" t="s">
        <v>37</v>
      </c>
      <c r="C36" t="s">
        <v>126</v>
      </c>
      <c r="D36" t="s">
        <v>143</v>
      </c>
      <c r="E36">
        <v>10.15</v>
      </c>
      <c r="F36">
        <v>3.95</v>
      </c>
      <c r="G36">
        <v>4.3</v>
      </c>
      <c r="H36">
        <v>4.58</v>
      </c>
      <c r="I36">
        <v>2.25</v>
      </c>
      <c r="J36">
        <v>3.89</v>
      </c>
      <c r="K36">
        <v>4.79</v>
      </c>
      <c r="L36">
        <v>4.5</v>
      </c>
      <c r="M36">
        <v>2.62</v>
      </c>
      <c r="N36">
        <v>2.79</v>
      </c>
    </row>
    <row r="37" spans="1:14" x14ac:dyDescent="0.25">
      <c r="A37" t="s">
        <v>108</v>
      </c>
      <c r="B37" t="s">
        <v>38</v>
      </c>
      <c r="C37" t="s">
        <v>123</v>
      </c>
      <c r="D37" t="s">
        <v>143</v>
      </c>
      <c r="E37">
        <v>4.5</v>
      </c>
      <c r="F37">
        <v>4.03</v>
      </c>
      <c r="G37">
        <v>5.4</v>
      </c>
      <c r="H37">
        <v>6.05</v>
      </c>
      <c r="I37">
        <v>6.64</v>
      </c>
      <c r="J37">
        <v>6.02</v>
      </c>
      <c r="K37">
        <v>7.24</v>
      </c>
      <c r="L37">
        <v>4.1500000000000004</v>
      </c>
      <c r="M37">
        <v>7.25</v>
      </c>
      <c r="N37">
        <v>5.64</v>
      </c>
    </row>
    <row r="38" spans="1:14" x14ac:dyDescent="0.25">
      <c r="A38" t="s">
        <v>108</v>
      </c>
      <c r="B38" t="s">
        <v>39</v>
      </c>
      <c r="C38" t="s">
        <v>122</v>
      </c>
      <c r="D38" t="s">
        <v>143</v>
      </c>
      <c r="E38">
        <v>5.86</v>
      </c>
      <c r="F38">
        <v>3.75</v>
      </c>
      <c r="G38">
        <v>4.42</v>
      </c>
      <c r="H38">
        <v>5.12</v>
      </c>
      <c r="I38">
        <v>3.97</v>
      </c>
      <c r="J38">
        <v>4.01</v>
      </c>
      <c r="K38">
        <v>5.36</v>
      </c>
      <c r="L38">
        <v>4.46</v>
      </c>
      <c r="M38">
        <v>4.0599999999999996</v>
      </c>
      <c r="N38">
        <v>6.68</v>
      </c>
    </row>
    <row r="39" spans="1:14" x14ac:dyDescent="0.25">
      <c r="A39" t="s">
        <v>108</v>
      </c>
      <c r="B39" t="s">
        <v>40</v>
      </c>
      <c r="C39" t="s">
        <v>117</v>
      </c>
      <c r="D39" t="s">
        <v>143</v>
      </c>
      <c r="E39">
        <v>4.3499999999999996</v>
      </c>
      <c r="F39">
        <v>8.3800000000000008</v>
      </c>
      <c r="G39">
        <v>3.09</v>
      </c>
      <c r="H39">
        <v>3.07</v>
      </c>
      <c r="I39">
        <v>3.22</v>
      </c>
      <c r="J39">
        <v>2.5099999999999998</v>
      </c>
      <c r="K39">
        <v>3.55</v>
      </c>
      <c r="L39">
        <v>3.28</v>
      </c>
      <c r="M39">
        <v>2.75</v>
      </c>
      <c r="N39">
        <v>2.77</v>
      </c>
    </row>
    <row r="40" spans="1:14" x14ac:dyDescent="0.25">
      <c r="A40" t="s">
        <v>108</v>
      </c>
      <c r="B40" t="s">
        <v>41</v>
      </c>
      <c r="C40" t="s">
        <v>127</v>
      </c>
      <c r="D40" t="s">
        <v>143</v>
      </c>
      <c r="E40">
        <v>7.27</v>
      </c>
      <c r="F40">
        <v>4.17</v>
      </c>
      <c r="G40">
        <v>3.74</v>
      </c>
      <c r="H40">
        <v>3.45</v>
      </c>
      <c r="I40">
        <v>3.26</v>
      </c>
      <c r="J40">
        <v>3.69</v>
      </c>
      <c r="K40">
        <v>4.08</v>
      </c>
      <c r="L40">
        <v>4.87</v>
      </c>
      <c r="M40">
        <v>4.63</v>
      </c>
      <c r="N40">
        <v>6.8</v>
      </c>
    </row>
    <row r="41" spans="1:14" x14ac:dyDescent="0.25">
      <c r="A41" t="s">
        <v>108</v>
      </c>
      <c r="B41" t="s">
        <v>42</v>
      </c>
      <c r="C41" t="s">
        <v>124</v>
      </c>
      <c r="D41" t="s">
        <v>143</v>
      </c>
      <c r="E41">
        <v>3.57</v>
      </c>
      <c r="F41">
        <v>4</v>
      </c>
      <c r="G41">
        <v>4.05</v>
      </c>
      <c r="H41">
        <v>3</v>
      </c>
      <c r="I41">
        <v>3.07</v>
      </c>
      <c r="J41">
        <v>4.04</v>
      </c>
      <c r="K41">
        <v>3.05</v>
      </c>
      <c r="L41">
        <v>3.87</v>
      </c>
      <c r="M41">
        <v>3.87</v>
      </c>
      <c r="N41">
        <v>4.7300000000000004</v>
      </c>
    </row>
    <row r="42" spans="1:14" x14ac:dyDescent="0.25">
      <c r="A42" t="s">
        <v>108</v>
      </c>
      <c r="B42" t="s">
        <v>43</v>
      </c>
      <c r="C42" t="s">
        <v>114</v>
      </c>
      <c r="D42" t="s">
        <v>143</v>
      </c>
      <c r="E42">
        <v>3.01</v>
      </c>
      <c r="F42">
        <v>4.67</v>
      </c>
      <c r="G42">
        <v>3.14</v>
      </c>
      <c r="H42">
        <v>3.37</v>
      </c>
      <c r="I42">
        <v>2.09</v>
      </c>
      <c r="J42">
        <v>2.97</v>
      </c>
      <c r="K42">
        <v>3</v>
      </c>
      <c r="L42">
        <v>3.26</v>
      </c>
      <c r="M42">
        <v>3.27</v>
      </c>
      <c r="N42">
        <v>3.43</v>
      </c>
    </row>
    <row r="43" spans="1:14" x14ac:dyDescent="0.25">
      <c r="A43" t="s">
        <v>108</v>
      </c>
      <c r="B43" t="s">
        <v>44</v>
      </c>
      <c r="C43" t="s">
        <v>115</v>
      </c>
      <c r="D43" t="s">
        <v>143</v>
      </c>
      <c r="E43">
        <v>3.55</v>
      </c>
      <c r="F43">
        <v>3.62</v>
      </c>
      <c r="G43">
        <v>3.98</v>
      </c>
      <c r="H43">
        <v>2.8</v>
      </c>
      <c r="I43">
        <v>3.38</v>
      </c>
      <c r="J43">
        <v>4.29</v>
      </c>
      <c r="K43">
        <v>3.31</v>
      </c>
      <c r="L43">
        <v>4.05</v>
      </c>
      <c r="M43">
        <v>2.5299999999999998</v>
      </c>
      <c r="N43">
        <v>3.48</v>
      </c>
    </row>
    <row r="44" spans="1:14" x14ac:dyDescent="0.25">
      <c r="A44" t="s">
        <v>108</v>
      </c>
      <c r="B44" t="s">
        <v>45</v>
      </c>
      <c r="C44" t="s">
        <v>113</v>
      </c>
      <c r="D44" t="s">
        <v>143</v>
      </c>
      <c r="E44">
        <v>4.09</v>
      </c>
      <c r="F44">
        <v>3.31</v>
      </c>
      <c r="G44">
        <v>4.99</v>
      </c>
      <c r="H44">
        <v>3.67</v>
      </c>
      <c r="I44">
        <v>2.69</v>
      </c>
      <c r="J44">
        <v>4.12</v>
      </c>
      <c r="K44">
        <v>3.24</v>
      </c>
      <c r="L44">
        <v>2.06</v>
      </c>
      <c r="M44">
        <v>4.01</v>
      </c>
      <c r="N44">
        <v>2.88</v>
      </c>
    </row>
    <row r="45" spans="1:14" x14ac:dyDescent="0.25">
      <c r="A45" t="s">
        <v>108</v>
      </c>
      <c r="B45" t="s">
        <v>46</v>
      </c>
      <c r="C45" t="s">
        <v>116</v>
      </c>
      <c r="D45" t="s">
        <v>143</v>
      </c>
      <c r="E45">
        <v>5</v>
      </c>
      <c r="F45">
        <v>4.25</v>
      </c>
      <c r="G45">
        <v>5.41</v>
      </c>
      <c r="H45">
        <v>6.61</v>
      </c>
      <c r="I45">
        <v>4.59</v>
      </c>
      <c r="J45">
        <v>6.61</v>
      </c>
      <c r="K45">
        <v>6.05</v>
      </c>
      <c r="L45">
        <v>6.02</v>
      </c>
      <c r="M45">
        <v>3.68</v>
      </c>
      <c r="N45">
        <v>5.08</v>
      </c>
    </row>
    <row r="46" spans="1:14" x14ac:dyDescent="0.25">
      <c r="A46" t="s">
        <v>108</v>
      </c>
      <c r="B46" t="s">
        <v>47</v>
      </c>
      <c r="C46" t="s">
        <v>128</v>
      </c>
      <c r="D46" t="s">
        <v>143</v>
      </c>
      <c r="E46">
        <v>4.63</v>
      </c>
      <c r="F46">
        <v>6.77</v>
      </c>
      <c r="G46">
        <v>3.3</v>
      </c>
      <c r="H46">
        <v>2.7</v>
      </c>
      <c r="I46">
        <v>2.8</v>
      </c>
      <c r="J46">
        <v>7.24</v>
      </c>
      <c r="K46">
        <v>5.62</v>
      </c>
      <c r="L46">
        <v>5.73</v>
      </c>
      <c r="M46">
        <v>3.8</v>
      </c>
      <c r="N46">
        <v>3.34</v>
      </c>
    </row>
    <row r="47" spans="1:14" x14ac:dyDescent="0.25">
      <c r="A47" t="s">
        <v>108</v>
      </c>
      <c r="B47" t="s">
        <v>48</v>
      </c>
      <c r="C47" t="s">
        <v>126</v>
      </c>
      <c r="D47" t="s">
        <v>143</v>
      </c>
      <c r="E47">
        <v>3.44</v>
      </c>
      <c r="F47">
        <v>6.74</v>
      </c>
      <c r="G47">
        <v>3.01</v>
      </c>
      <c r="H47">
        <v>4.43</v>
      </c>
      <c r="I47">
        <v>3.19</v>
      </c>
      <c r="J47">
        <v>3.11</v>
      </c>
      <c r="K47">
        <v>3.85</v>
      </c>
      <c r="L47">
        <v>4.07</v>
      </c>
      <c r="M47">
        <v>5.16</v>
      </c>
      <c r="N47">
        <v>3.26</v>
      </c>
    </row>
    <row r="48" spans="1:14" x14ac:dyDescent="0.25">
      <c r="A48" t="s">
        <v>108</v>
      </c>
      <c r="B48" t="s">
        <v>49</v>
      </c>
      <c r="C48" t="s">
        <v>130</v>
      </c>
      <c r="D48" t="s">
        <v>143</v>
      </c>
      <c r="E48">
        <v>5.75</v>
      </c>
      <c r="F48">
        <v>2.83</v>
      </c>
      <c r="G48">
        <v>2.4</v>
      </c>
      <c r="H48">
        <v>2.97</v>
      </c>
      <c r="I48">
        <v>4.18</v>
      </c>
      <c r="J48">
        <v>2.62</v>
      </c>
      <c r="K48">
        <v>2.81</v>
      </c>
      <c r="L48">
        <v>3.28</v>
      </c>
      <c r="M48">
        <v>3.21</v>
      </c>
      <c r="N48">
        <v>3.29</v>
      </c>
    </row>
    <row r="49" spans="1:14" x14ac:dyDescent="0.25">
      <c r="A49" t="s">
        <v>108</v>
      </c>
      <c r="B49" t="s">
        <v>50</v>
      </c>
      <c r="C49" t="s">
        <v>123</v>
      </c>
      <c r="D49" t="s">
        <v>143</v>
      </c>
      <c r="E49">
        <v>5.09</v>
      </c>
      <c r="F49">
        <v>6.15</v>
      </c>
      <c r="G49">
        <v>3.91</v>
      </c>
      <c r="H49">
        <v>3.5</v>
      </c>
      <c r="I49">
        <v>3.19</v>
      </c>
      <c r="J49">
        <v>4.07</v>
      </c>
      <c r="K49">
        <v>3.83</v>
      </c>
      <c r="L49">
        <v>5.62</v>
      </c>
      <c r="M49">
        <v>5.0199999999999996</v>
      </c>
      <c r="N49">
        <v>2.95</v>
      </c>
    </row>
    <row r="50" spans="1:14" x14ac:dyDescent="0.25">
      <c r="A50" t="s">
        <v>108</v>
      </c>
      <c r="B50" t="s">
        <v>51</v>
      </c>
      <c r="C50" t="s">
        <v>129</v>
      </c>
      <c r="D50" t="s">
        <v>143</v>
      </c>
      <c r="E50">
        <v>2.63</v>
      </c>
      <c r="F50">
        <v>4.6100000000000003</v>
      </c>
      <c r="G50">
        <v>4.22</v>
      </c>
      <c r="H50">
        <v>3.73</v>
      </c>
      <c r="I50">
        <v>3.7</v>
      </c>
      <c r="J50">
        <v>3.62</v>
      </c>
      <c r="K50">
        <v>3.68</v>
      </c>
      <c r="L50">
        <v>3.24</v>
      </c>
      <c r="M50">
        <v>4.26</v>
      </c>
      <c r="N50">
        <v>3.54</v>
      </c>
    </row>
    <row r="51" spans="1:14" x14ac:dyDescent="0.25">
      <c r="A51" t="s">
        <v>108</v>
      </c>
      <c r="B51" t="s">
        <v>52</v>
      </c>
      <c r="C51" t="s">
        <v>120</v>
      </c>
      <c r="D51" t="s">
        <v>143</v>
      </c>
      <c r="E51">
        <v>3.59</v>
      </c>
      <c r="F51">
        <v>3.18</v>
      </c>
      <c r="G51">
        <v>4.6100000000000003</v>
      </c>
      <c r="H51">
        <v>3.75</v>
      </c>
      <c r="I51">
        <v>5.34</v>
      </c>
      <c r="J51">
        <v>3.8</v>
      </c>
      <c r="K51">
        <v>5.62</v>
      </c>
      <c r="L51">
        <v>4.67</v>
      </c>
      <c r="M51">
        <v>4.97</v>
      </c>
      <c r="N51">
        <v>4.76</v>
      </c>
    </row>
    <row r="52" spans="1:14" x14ac:dyDescent="0.25">
      <c r="A52" t="s">
        <v>108</v>
      </c>
      <c r="B52" t="s">
        <v>53</v>
      </c>
      <c r="C52" t="s">
        <v>125</v>
      </c>
      <c r="D52" t="s">
        <v>143</v>
      </c>
      <c r="E52">
        <v>8.33</v>
      </c>
      <c r="F52">
        <v>3.11</v>
      </c>
      <c r="G52">
        <v>7.77</v>
      </c>
      <c r="H52">
        <v>9.01</v>
      </c>
      <c r="I52">
        <v>5.0599999999999996</v>
      </c>
      <c r="J52">
        <v>6.67</v>
      </c>
      <c r="K52">
        <v>6.44</v>
      </c>
      <c r="L52">
        <v>5.43</v>
      </c>
      <c r="M52">
        <v>4.22</v>
      </c>
      <c r="N52">
        <v>3.97</v>
      </c>
    </row>
    <row r="53" spans="1:14" x14ac:dyDescent="0.25">
      <c r="A53" t="s">
        <v>108</v>
      </c>
      <c r="B53" t="s">
        <v>54</v>
      </c>
      <c r="C53" t="s">
        <v>118</v>
      </c>
      <c r="D53" t="s">
        <v>143</v>
      </c>
      <c r="E53">
        <v>2.6</v>
      </c>
      <c r="F53">
        <v>3.3</v>
      </c>
      <c r="G53">
        <v>3.58</v>
      </c>
      <c r="H53">
        <v>3.7</v>
      </c>
      <c r="I53">
        <v>2.7</v>
      </c>
      <c r="J53">
        <v>2.91</v>
      </c>
      <c r="K53">
        <v>3.49</v>
      </c>
      <c r="L53">
        <v>2.93</v>
      </c>
      <c r="M53">
        <v>3.52</v>
      </c>
      <c r="N53">
        <v>2.75</v>
      </c>
    </row>
    <row r="54" spans="1:14" x14ac:dyDescent="0.25">
      <c r="A54" t="s">
        <v>108</v>
      </c>
      <c r="B54" t="s">
        <v>55</v>
      </c>
      <c r="C54" t="s">
        <v>119</v>
      </c>
      <c r="D54" t="s">
        <v>143</v>
      </c>
      <c r="E54">
        <v>3.85</v>
      </c>
      <c r="F54">
        <v>6.31</v>
      </c>
      <c r="G54">
        <v>5.31</v>
      </c>
      <c r="H54">
        <v>5.86</v>
      </c>
      <c r="I54">
        <v>4.22</v>
      </c>
      <c r="J54">
        <v>5.35</v>
      </c>
      <c r="K54">
        <v>3.25</v>
      </c>
      <c r="L54">
        <v>3.43</v>
      </c>
      <c r="M54">
        <v>3.3</v>
      </c>
      <c r="N54">
        <v>2.84</v>
      </c>
    </row>
    <row r="55" spans="1:14" x14ac:dyDescent="0.25">
      <c r="A55" t="s">
        <v>108</v>
      </c>
      <c r="B55" t="s">
        <v>56</v>
      </c>
      <c r="C55" t="s">
        <v>121</v>
      </c>
      <c r="D55" t="s">
        <v>143</v>
      </c>
      <c r="E55">
        <v>4.87</v>
      </c>
      <c r="F55">
        <v>4.99</v>
      </c>
      <c r="G55">
        <v>5.25</v>
      </c>
      <c r="H55">
        <v>4.46</v>
      </c>
      <c r="I55">
        <v>4.12</v>
      </c>
      <c r="J55">
        <v>4.37</v>
      </c>
      <c r="K55">
        <v>4.75</v>
      </c>
      <c r="L55">
        <v>3.42</v>
      </c>
      <c r="M55">
        <v>4.84</v>
      </c>
      <c r="N55">
        <v>2.9</v>
      </c>
    </row>
    <row r="56" spans="1:14" x14ac:dyDescent="0.25">
      <c r="A56" t="s">
        <v>108</v>
      </c>
      <c r="B56" t="s">
        <v>57</v>
      </c>
      <c r="C56" t="s">
        <v>130</v>
      </c>
      <c r="D56" t="s">
        <v>143</v>
      </c>
      <c r="E56">
        <v>7.12</v>
      </c>
      <c r="F56">
        <v>4.68</v>
      </c>
      <c r="G56">
        <v>4.07</v>
      </c>
      <c r="H56">
        <v>2</v>
      </c>
      <c r="I56">
        <v>3.65</v>
      </c>
      <c r="J56">
        <v>3.58</v>
      </c>
      <c r="K56">
        <v>3.08</v>
      </c>
      <c r="L56">
        <v>4.22</v>
      </c>
      <c r="M56">
        <v>5.52</v>
      </c>
      <c r="N56">
        <v>2.82</v>
      </c>
    </row>
    <row r="57" spans="1:14" x14ac:dyDescent="0.25">
      <c r="A57" t="s">
        <v>108</v>
      </c>
      <c r="B57" t="s">
        <v>58</v>
      </c>
      <c r="C57" t="s">
        <v>126</v>
      </c>
      <c r="D57" t="s">
        <v>143</v>
      </c>
      <c r="E57">
        <v>4.55</v>
      </c>
      <c r="F57">
        <v>3.76</v>
      </c>
      <c r="G57">
        <v>3.14</v>
      </c>
      <c r="H57">
        <v>5.26</v>
      </c>
      <c r="I57">
        <v>4.25</v>
      </c>
      <c r="J57">
        <v>5.2</v>
      </c>
      <c r="K57">
        <v>4.46</v>
      </c>
      <c r="L57">
        <v>2.76</v>
      </c>
      <c r="M57">
        <v>3.08</v>
      </c>
      <c r="N57">
        <v>4.72</v>
      </c>
    </row>
    <row r="58" spans="1:14" x14ac:dyDescent="0.25">
      <c r="A58" t="s">
        <v>108</v>
      </c>
      <c r="B58" t="s">
        <v>59</v>
      </c>
      <c r="C58" t="s">
        <v>127</v>
      </c>
      <c r="D58" t="s">
        <v>143</v>
      </c>
      <c r="E58">
        <v>7.79</v>
      </c>
      <c r="F58">
        <v>4.4000000000000004</v>
      </c>
      <c r="G58">
        <v>6.37</v>
      </c>
      <c r="H58">
        <v>6.5</v>
      </c>
      <c r="I58">
        <v>5.72</v>
      </c>
      <c r="J58">
        <v>6.78</v>
      </c>
      <c r="K58">
        <v>6.5</v>
      </c>
      <c r="L58">
        <v>7.22</v>
      </c>
      <c r="M58">
        <v>5.5</v>
      </c>
      <c r="N58">
        <v>5.75</v>
      </c>
    </row>
    <row r="59" spans="1:14" x14ac:dyDescent="0.25">
      <c r="A59" t="s">
        <v>108</v>
      </c>
      <c r="B59" t="s">
        <v>60</v>
      </c>
      <c r="C59" t="s">
        <v>121</v>
      </c>
      <c r="D59" t="s">
        <v>143</v>
      </c>
      <c r="E59">
        <v>4.03</v>
      </c>
      <c r="F59">
        <v>4.17</v>
      </c>
      <c r="G59">
        <v>5.17</v>
      </c>
      <c r="H59">
        <v>5.33</v>
      </c>
      <c r="I59">
        <v>6.28</v>
      </c>
      <c r="J59">
        <v>5.68</v>
      </c>
      <c r="K59">
        <v>5.88</v>
      </c>
      <c r="L59">
        <v>3.85</v>
      </c>
      <c r="M59">
        <v>3.81</v>
      </c>
      <c r="N59">
        <v>5.24</v>
      </c>
    </row>
    <row r="60" spans="1:14" x14ac:dyDescent="0.25">
      <c r="A60" t="s">
        <v>108</v>
      </c>
      <c r="B60" t="s">
        <v>61</v>
      </c>
      <c r="C60" t="s">
        <v>123</v>
      </c>
      <c r="D60" t="s">
        <v>143</v>
      </c>
      <c r="E60">
        <v>4.03</v>
      </c>
      <c r="F60">
        <v>4.53</v>
      </c>
      <c r="G60">
        <v>4.79</v>
      </c>
      <c r="H60">
        <v>5.14</v>
      </c>
      <c r="I60">
        <v>6.13</v>
      </c>
      <c r="J60">
        <v>4.5599999999999996</v>
      </c>
      <c r="K60">
        <v>6.08</v>
      </c>
      <c r="L60">
        <v>4.7699999999999996</v>
      </c>
      <c r="M60">
        <v>6.81</v>
      </c>
      <c r="N60">
        <v>5.07</v>
      </c>
    </row>
    <row r="61" spans="1:14" x14ac:dyDescent="0.25">
      <c r="A61" t="s">
        <v>108</v>
      </c>
      <c r="B61" t="s">
        <v>62</v>
      </c>
      <c r="C61" t="s">
        <v>119</v>
      </c>
      <c r="D61" t="s">
        <v>143</v>
      </c>
      <c r="E61">
        <v>5.09</v>
      </c>
      <c r="F61">
        <v>5.9</v>
      </c>
      <c r="G61">
        <v>5.46</v>
      </c>
      <c r="H61">
        <v>5.01</v>
      </c>
      <c r="I61">
        <v>4.3499999999999996</v>
      </c>
      <c r="J61">
        <v>3.81</v>
      </c>
      <c r="K61">
        <v>3.24</v>
      </c>
      <c r="L61">
        <v>4.5</v>
      </c>
      <c r="M61">
        <v>4.4400000000000004</v>
      </c>
      <c r="N61">
        <v>3.89</v>
      </c>
    </row>
    <row r="62" spans="1:14" x14ac:dyDescent="0.25">
      <c r="A62" t="s">
        <v>108</v>
      </c>
      <c r="B62" t="s">
        <v>63</v>
      </c>
      <c r="C62" t="s">
        <v>124</v>
      </c>
      <c r="D62" t="s">
        <v>143</v>
      </c>
      <c r="E62">
        <v>3.13</v>
      </c>
      <c r="F62">
        <v>4.04</v>
      </c>
      <c r="G62">
        <v>3.29</v>
      </c>
      <c r="H62">
        <v>3.1</v>
      </c>
      <c r="I62">
        <v>3.71</v>
      </c>
      <c r="J62">
        <v>4.07</v>
      </c>
      <c r="K62">
        <v>3.72</v>
      </c>
      <c r="L62">
        <v>4.59</v>
      </c>
      <c r="M62">
        <v>3.1</v>
      </c>
      <c r="N62">
        <v>3.06</v>
      </c>
    </row>
    <row r="63" spans="1:14" x14ac:dyDescent="0.25">
      <c r="A63" t="s">
        <v>108</v>
      </c>
      <c r="B63" t="s">
        <v>64</v>
      </c>
      <c r="C63" t="s">
        <v>128</v>
      </c>
      <c r="D63" t="s">
        <v>143</v>
      </c>
      <c r="E63">
        <v>2.97</v>
      </c>
      <c r="F63">
        <v>4.84</v>
      </c>
      <c r="G63">
        <v>3.54</v>
      </c>
      <c r="H63">
        <v>2.7</v>
      </c>
      <c r="I63">
        <v>4.91</v>
      </c>
      <c r="J63">
        <v>3.45</v>
      </c>
      <c r="K63">
        <v>4.1900000000000004</v>
      </c>
      <c r="L63">
        <v>6.13</v>
      </c>
      <c r="M63">
        <v>2.2999999999999998</v>
      </c>
      <c r="N63">
        <v>3.56</v>
      </c>
    </row>
    <row r="64" spans="1:14" x14ac:dyDescent="0.25">
      <c r="A64" t="s">
        <v>108</v>
      </c>
      <c r="B64" t="s">
        <v>65</v>
      </c>
      <c r="C64" t="s">
        <v>129</v>
      </c>
      <c r="D64" t="s">
        <v>143</v>
      </c>
      <c r="E64">
        <v>5.34</v>
      </c>
      <c r="F64">
        <v>4</v>
      </c>
      <c r="G64">
        <v>4.79</v>
      </c>
      <c r="H64">
        <v>7.38</v>
      </c>
      <c r="I64">
        <v>3.22</v>
      </c>
      <c r="J64">
        <v>3.28</v>
      </c>
      <c r="K64">
        <v>3.9</v>
      </c>
      <c r="L64">
        <v>3.01</v>
      </c>
      <c r="M64">
        <v>4.5</v>
      </c>
      <c r="N64">
        <v>2.6</v>
      </c>
    </row>
    <row r="65" spans="1:14" x14ac:dyDescent="0.25">
      <c r="A65" t="s">
        <v>108</v>
      </c>
      <c r="B65" t="s">
        <v>66</v>
      </c>
      <c r="C65" t="s">
        <v>125</v>
      </c>
      <c r="D65" t="s">
        <v>143</v>
      </c>
      <c r="E65">
        <v>6.42</v>
      </c>
      <c r="F65">
        <v>5.2</v>
      </c>
      <c r="G65">
        <v>5.14</v>
      </c>
      <c r="H65">
        <v>4.4000000000000004</v>
      </c>
      <c r="I65">
        <v>5.36</v>
      </c>
      <c r="J65">
        <v>6.39</v>
      </c>
      <c r="K65">
        <v>4.2</v>
      </c>
      <c r="L65">
        <v>4.29</v>
      </c>
      <c r="M65">
        <v>4.29</v>
      </c>
      <c r="N65">
        <v>7.14</v>
      </c>
    </row>
    <row r="66" spans="1:14" x14ac:dyDescent="0.25">
      <c r="A66" t="s">
        <v>108</v>
      </c>
      <c r="B66" t="s">
        <v>67</v>
      </c>
      <c r="C66" t="s">
        <v>120</v>
      </c>
      <c r="D66" t="s">
        <v>143</v>
      </c>
      <c r="E66">
        <v>6.16</v>
      </c>
      <c r="F66">
        <v>5.28</v>
      </c>
      <c r="G66">
        <v>5.2</v>
      </c>
      <c r="H66">
        <v>5.13</v>
      </c>
      <c r="I66">
        <v>4.05</v>
      </c>
      <c r="J66">
        <v>6.42</v>
      </c>
      <c r="K66">
        <v>5.27</v>
      </c>
      <c r="L66">
        <v>8.52</v>
      </c>
      <c r="M66">
        <v>5.37</v>
      </c>
      <c r="N66">
        <v>6.54</v>
      </c>
    </row>
    <row r="67" spans="1:14" x14ac:dyDescent="0.25">
      <c r="A67" t="s">
        <v>108</v>
      </c>
      <c r="B67" t="s">
        <v>68</v>
      </c>
      <c r="C67" t="s">
        <v>114</v>
      </c>
      <c r="D67" t="s">
        <v>143</v>
      </c>
      <c r="E67">
        <v>4.63</v>
      </c>
      <c r="F67">
        <v>4.1100000000000003</v>
      </c>
      <c r="G67">
        <v>3.36</v>
      </c>
      <c r="H67">
        <v>2.65</v>
      </c>
      <c r="I67">
        <v>2.4</v>
      </c>
      <c r="J67">
        <v>3.47</v>
      </c>
      <c r="K67">
        <v>2.44</v>
      </c>
      <c r="L67">
        <v>2.12</v>
      </c>
      <c r="M67">
        <v>2.63</v>
      </c>
      <c r="N67">
        <v>2.0499999999999998</v>
      </c>
    </row>
    <row r="68" spans="1:14" x14ac:dyDescent="0.25">
      <c r="A68" t="s">
        <v>108</v>
      </c>
      <c r="B68" t="s">
        <v>69</v>
      </c>
      <c r="C68" t="s">
        <v>122</v>
      </c>
      <c r="D68" t="s">
        <v>143</v>
      </c>
      <c r="E68">
        <v>7.17</v>
      </c>
      <c r="F68">
        <v>4.41</v>
      </c>
      <c r="G68">
        <v>5.0599999999999996</v>
      </c>
      <c r="H68">
        <v>5.7</v>
      </c>
      <c r="I68">
        <v>5.97</v>
      </c>
      <c r="J68">
        <v>5.93</v>
      </c>
      <c r="K68">
        <v>3.68</v>
      </c>
      <c r="L68">
        <v>3.81</v>
      </c>
      <c r="M68">
        <v>3.95</v>
      </c>
      <c r="N68">
        <v>5.49</v>
      </c>
    </row>
    <row r="69" spans="1:14" x14ac:dyDescent="0.25">
      <c r="A69" t="s">
        <v>108</v>
      </c>
      <c r="B69" t="s">
        <v>70</v>
      </c>
      <c r="C69" t="s">
        <v>117</v>
      </c>
      <c r="D69" t="s">
        <v>143</v>
      </c>
      <c r="E69">
        <v>3.22</v>
      </c>
      <c r="F69">
        <v>3.09</v>
      </c>
      <c r="G69">
        <v>4.54</v>
      </c>
      <c r="H69">
        <v>3.43</v>
      </c>
      <c r="I69">
        <v>3.98</v>
      </c>
      <c r="J69">
        <v>5.04</v>
      </c>
      <c r="K69">
        <v>3.48</v>
      </c>
      <c r="L69">
        <v>4.08</v>
      </c>
      <c r="M69">
        <v>4.58</v>
      </c>
      <c r="N69">
        <v>3.95</v>
      </c>
    </row>
    <row r="70" spans="1:14" x14ac:dyDescent="0.25">
      <c r="A70" t="s">
        <v>108</v>
      </c>
      <c r="B70" t="s">
        <v>71</v>
      </c>
      <c r="C70" t="s">
        <v>113</v>
      </c>
      <c r="D70" t="s">
        <v>143</v>
      </c>
    </row>
    <row r="71" spans="1:14" x14ac:dyDescent="0.25">
      <c r="A71" t="s">
        <v>108</v>
      </c>
      <c r="B71" t="s">
        <v>72</v>
      </c>
      <c r="C71" t="s">
        <v>116</v>
      </c>
      <c r="D71" t="s">
        <v>143</v>
      </c>
      <c r="E71">
        <v>7.1</v>
      </c>
      <c r="F71">
        <v>6.01</v>
      </c>
      <c r="G71">
        <v>6.89</v>
      </c>
      <c r="H71">
        <v>5.38</v>
      </c>
      <c r="I71">
        <v>5.42</v>
      </c>
      <c r="J71">
        <v>6.61</v>
      </c>
      <c r="K71">
        <v>4</v>
      </c>
      <c r="L71">
        <v>6.48</v>
      </c>
      <c r="M71">
        <v>4.8099999999999996</v>
      </c>
      <c r="N71">
        <v>3.17</v>
      </c>
    </row>
    <row r="72" spans="1:14" x14ac:dyDescent="0.25">
      <c r="A72" t="s">
        <v>108</v>
      </c>
      <c r="B72" t="s">
        <v>73</v>
      </c>
      <c r="C72" t="s">
        <v>118</v>
      </c>
      <c r="D72" t="s">
        <v>143</v>
      </c>
      <c r="E72">
        <v>4.68</v>
      </c>
      <c r="F72">
        <v>3.37</v>
      </c>
      <c r="G72">
        <v>4.43</v>
      </c>
      <c r="H72">
        <v>4.7</v>
      </c>
      <c r="I72">
        <v>6.79</v>
      </c>
      <c r="J72">
        <v>4.22</v>
      </c>
      <c r="K72">
        <v>2.85</v>
      </c>
      <c r="L72">
        <v>5.38</v>
      </c>
      <c r="M72">
        <v>3.25</v>
      </c>
      <c r="N72">
        <v>5.25</v>
      </c>
    </row>
    <row r="73" spans="1:14" x14ac:dyDescent="0.25">
      <c r="A73" t="s">
        <v>108</v>
      </c>
      <c r="B73" t="s">
        <v>74</v>
      </c>
      <c r="C73" t="s">
        <v>115</v>
      </c>
      <c r="D73" t="s">
        <v>143</v>
      </c>
      <c r="E73">
        <v>6.43</v>
      </c>
      <c r="F73">
        <v>6.98</v>
      </c>
      <c r="G73">
        <v>4.08</v>
      </c>
      <c r="H73">
        <v>5.08</v>
      </c>
      <c r="I73">
        <v>4.8</v>
      </c>
      <c r="J73">
        <v>5.17</v>
      </c>
      <c r="K73">
        <v>5.81</v>
      </c>
      <c r="L73">
        <v>3.56</v>
      </c>
      <c r="M73">
        <v>4.58</v>
      </c>
      <c r="N73">
        <v>5.01</v>
      </c>
    </row>
    <row r="74" spans="1:14" x14ac:dyDescent="0.25">
      <c r="A74" t="s">
        <v>108</v>
      </c>
      <c r="B74" t="s">
        <v>75</v>
      </c>
      <c r="C74" t="s">
        <v>131</v>
      </c>
      <c r="D74" t="s">
        <v>143</v>
      </c>
      <c r="E74">
        <v>5.85</v>
      </c>
      <c r="F74">
        <v>4.05</v>
      </c>
      <c r="G74">
        <v>3.15</v>
      </c>
      <c r="H74">
        <v>4.57</v>
      </c>
      <c r="I74">
        <v>4.13</v>
      </c>
      <c r="J74">
        <v>5.37</v>
      </c>
      <c r="K74">
        <v>4.97</v>
      </c>
      <c r="L74">
        <v>4.24</v>
      </c>
      <c r="M74">
        <v>3.22</v>
      </c>
      <c r="N74">
        <v>3.89</v>
      </c>
    </row>
    <row r="75" spans="1:14" x14ac:dyDescent="0.25">
      <c r="A75" t="s">
        <v>108</v>
      </c>
      <c r="B75" t="s">
        <v>76</v>
      </c>
      <c r="C75" t="s">
        <v>132</v>
      </c>
      <c r="D75" t="s">
        <v>143</v>
      </c>
      <c r="E75">
        <v>4.08</v>
      </c>
      <c r="F75">
        <v>6.17</v>
      </c>
      <c r="G75">
        <v>4.33</v>
      </c>
      <c r="H75">
        <v>4.9000000000000004</v>
      </c>
      <c r="I75">
        <v>4.88</v>
      </c>
      <c r="J75">
        <v>2.46</v>
      </c>
      <c r="K75">
        <v>4.1399999999999997</v>
      </c>
      <c r="L75">
        <v>3.92</v>
      </c>
      <c r="M75">
        <v>4.47</v>
      </c>
      <c r="N75">
        <v>7.51</v>
      </c>
    </row>
    <row r="76" spans="1:14" x14ac:dyDescent="0.25">
      <c r="A76" t="s">
        <v>108</v>
      </c>
      <c r="B76" t="s">
        <v>77</v>
      </c>
      <c r="C76" t="s">
        <v>133</v>
      </c>
      <c r="D76" t="s">
        <v>143</v>
      </c>
      <c r="E76">
        <v>4.24</v>
      </c>
      <c r="F76">
        <v>3.14</v>
      </c>
      <c r="G76">
        <v>2.7</v>
      </c>
      <c r="H76">
        <v>7.21</v>
      </c>
      <c r="I76">
        <v>3.63</v>
      </c>
      <c r="J76">
        <v>6.06</v>
      </c>
      <c r="K76">
        <v>5.15</v>
      </c>
      <c r="L76">
        <v>3.49</v>
      </c>
      <c r="M76">
        <v>3.2</v>
      </c>
      <c r="N76">
        <v>4.1500000000000004</v>
      </c>
    </row>
    <row r="77" spans="1:14" x14ac:dyDescent="0.25">
      <c r="A77" t="s">
        <v>108</v>
      </c>
      <c r="B77" t="s">
        <v>78</v>
      </c>
      <c r="C77" t="s">
        <v>134</v>
      </c>
      <c r="D77" t="s">
        <v>143</v>
      </c>
      <c r="E77">
        <v>3.67</v>
      </c>
      <c r="F77">
        <v>4.92</v>
      </c>
      <c r="G77">
        <v>3.11</v>
      </c>
      <c r="H77">
        <v>3.74</v>
      </c>
      <c r="I77">
        <v>5.24</v>
      </c>
      <c r="J77">
        <v>4.1900000000000004</v>
      </c>
      <c r="K77">
        <v>3.55</v>
      </c>
      <c r="L77">
        <v>4.6900000000000004</v>
      </c>
      <c r="M77">
        <v>5.19</v>
      </c>
      <c r="N77">
        <v>4.3899999999999997</v>
      </c>
    </row>
    <row r="78" spans="1:14" x14ac:dyDescent="0.25">
      <c r="A78" t="s">
        <v>108</v>
      </c>
      <c r="B78" t="s">
        <v>79</v>
      </c>
      <c r="C78" t="s">
        <v>135</v>
      </c>
      <c r="D78" t="s">
        <v>143</v>
      </c>
      <c r="E78">
        <v>4.3899999999999997</v>
      </c>
      <c r="F78">
        <v>4.4000000000000004</v>
      </c>
      <c r="G78">
        <v>5.27</v>
      </c>
      <c r="H78">
        <v>3.06</v>
      </c>
      <c r="I78">
        <v>6.08</v>
      </c>
      <c r="J78">
        <v>4.05</v>
      </c>
      <c r="K78">
        <v>4.82</v>
      </c>
      <c r="L78">
        <v>5.5</v>
      </c>
      <c r="M78">
        <v>2.78</v>
      </c>
      <c r="N78">
        <v>5.08</v>
      </c>
    </row>
    <row r="79" spans="1:14" x14ac:dyDescent="0.25">
      <c r="A79" t="s">
        <v>108</v>
      </c>
      <c r="B79" t="s">
        <v>80</v>
      </c>
      <c r="C79" t="s">
        <v>136</v>
      </c>
      <c r="D79" t="s">
        <v>143</v>
      </c>
      <c r="E79">
        <v>5.25</v>
      </c>
      <c r="F79">
        <v>3.55</v>
      </c>
      <c r="G79">
        <v>3.12</v>
      </c>
      <c r="H79">
        <v>3.72</v>
      </c>
      <c r="I79">
        <v>3.21</v>
      </c>
      <c r="J79">
        <v>3.37</v>
      </c>
      <c r="K79">
        <v>4.55</v>
      </c>
      <c r="L79">
        <v>3.5</v>
      </c>
      <c r="M79">
        <v>5.23</v>
      </c>
      <c r="N79">
        <v>2.23</v>
      </c>
    </row>
    <row r="80" spans="1:14" x14ac:dyDescent="0.25">
      <c r="A80" t="s">
        <v>108</v>
      </c>
      <c r="B80" t="s">
        <v>81</v>
      </c>
      <c r="C80" t="s">
        <v>137</v>
      </c>
      <c r="D80" t="s">
        <v>143</v>
      </c>
      <c r="E80">
        <v>4.54</v>
      </c>
      <c r="F80">
        <v>5.74</v>
      </c>
      <c r="G80">
        <v>4.21</v>
      </c>
      <c r="H80">
        <v>4.2</v>
      </c>
      <c r="I80">
        <v>4.42</v>
      </c>
      <c r="J80">
        <v>4.7</v>
      </c>
      <c r="K80">
        <v>3.33</v>
      </c>
      <c r="L80">
        <v>2.8</v>
      </c>
      <c r="M80">
        <v>3.64</v>
      </c>
      <c r="N80">
        <v>1.38</v>
      </c>
    </row>
    <row r="81" spans="1:14" x14ac:dyDescent="0.25">
      <c r="A81" t="s">
        <v>108</v>
      </c>
      <c r="B81" t="s">
        <v>82</v>
      </c>
      <c r="C81" t="s">
        <v>138</v>
      </c>
      <c r="D81" t="s">
        <v>143</v>
      </c>
      <c r="E81">
        <v>3.77</v>
      </c>
      <c r="F81">
        <v>5.24</v>
      </c>
      <c r="G81">
        <v>3.43</v>
      </c>
      <c r="H81">
        <v>5.86</v>
      </c>
      <c r="I81">
        <v>4.38</v>
      </c>
      <c r="J81">
        <v>2.86</v>
      </c>
      <c r="K81">
        <v>4.3099999999999996</v>
      </c>
      <c r="L81">
        <v>2.63</v>
      </c>
      <c r="M81">
        <v>4.75</v>
      </c>
      <c r="N81">
        <v>5.48</v>
      </c>
    </row>
    <row r="82" spans="1:14" x14ac:dyDescent="0.25">
      <c r="A82" t="s">
        <v>108</v>
      </c>
      <c r="B82" t="s">
        <v>83</v>
      </c>
      <c r="C82" t="s">
        <v>138</v>
      </c>
      <c r="D82" t="s">
        <v>143</v>
      </c>
      <c r="E82">
        <v>3.15</v>
      </c>
      <c r="F82">
        <v>4.5199999999999996</v>
      </c>
      <c r="G82">
        <v>3.32</v>
      </c>
      <c r="H82">
        <v>4.1399999999999997</v>
      </c>
      <c r="I82">
        <v>3.33</v>
      </c>
      <c r="J82">
        <v>3.43</v>
      </c>
      <c r="K82">
        <v>3.89</v>
      </c>
      <c r="L82">
        <v>2.76</v>
      </c>
      <c r="M82">
        <v>2.97</v>
      </c>
      <c r="N82">
        <v>2.13</v>
      </c>
    </row>
    <row r="83" spans="1:14" x14ac:dyDescent="0.25">
      <c r="A83" t="s">
        <v>108</v>
      </c>
      <c r="B83" t="s">
        <v>84</v>
      </c>
      <c r="C83" t="s">
        <v>134</v>
      </c>
      <c r="D83" t="s">
        <v>143</v>
      </c>
      <c r="E83">
        <v>3.78</v>
      </c>
      <c r="F83">
        <v>4.29</v>
      </c>
      <c r="G83">
        <v>4.88</v>
      </c>
      <c r="H83">
        <v>4.13</v>
      </c>
      <c r="I83">
        <v>2.2799999999999998</v>
      </c>
      <c r="J83">
        <v>4.72</v>
      </c>
      <c r="K83">
        <v>5.32</v>
      </c>
      <c r="L83">
        <v>3.47</v>
      </c>
      <c r="M83">
        <v>3.15</v>
      </c>
      <c r="N83">
        <v>6.77</v>
      </c>
    </row>
    <row r="84" spans="1:14" x14ac:dyDescent="0.25">
      <c r="A84" t="s">
        <v>108</v>
      </c>
      <c r="B84" t="s">
        <v>85</v>
      </c>
      <c r="C84" t="s">
        <v>131</v>
      </c>
      <c r="D84" t="s">
        <v>143</v>
      </c>
      <c r="E84">
        <v>4.29</v>
      </c>
      <c r="F84">
        <v>6.96</v>
      </c>
      <c r="G84">
        <v>7.66</v>
      </c>
      <c r="H84">
        <v>5.85</v>
      </c>
      <c r="I84">
        <v>9.16</v>
      </c>
      <c r="J84">
        <v>5.69</v>
      </c>
      <c r="K84">
        <v>7.08</v>
      </c>
      <c r="L84">
        <v>4.8899999999999997</v>
      </c>
      <c r="M84">
        <v>4.88</v>
      </c>
      <c r="N84">
        <v>5.01</v>
      </c>
    </row>
    <row r="85" spans="1:14" x14ac:dyDescent="0.25">
      <c r="A85" t="s">
        <v>108</v>
      </c>
      <c r="B85" t="s">
        <v>86</v>
      </c>
      <c r="C85" t="s">
        <v>136</v>
      </c>
      <c r="D85" t="s">
        <v>143</v>
      </c>
      <c r="E85">
        <v>4.0599999999999996</v>
      </c>
      <c r="F85">
        <v>2.87</v>
      </c>
      <c r="G85">
        <v>3.76</v>
      </c>
      <c r="H85">
        <v>3.36</v>
      </c>
      <c r="I85">
        <v>3.07</v>
      </c>
      <c r="J85">
        <v>1.84</v>
      </c>
      <c r="K85">
        <v>5.44</v>
      </c>
      <c r="L85">
        <v>5.39</v>
      </c>
      <c r="M85">
        <v>6.77</v>
      </c>
      <c r="N85">
        <v>4.91</v>
      </c>
    </row>
    <row r="86" spans="1:14" x14ac:dyDescent="0.25">
      <c r="A86" t="s">
        <v>108</v>
      </c>
      <c r="B86" t="s">
        <v>87</v>
      </c>
      <c r="C86" t="s">
        <v>132</v>
      </c>
      <c r="D86" t="s">
        <v>143</v>
      </c>
      <c r="E86">
        <v>4.54</v>
      </c>
      <c r="F86">
        <v>6.67</v>
      </c>
      <c r="G86">
        <v>8.23</v>
      </c>
      <c r="H86">
        <v>3.04</v>
      </c>
      <c r="I86">
        <v>6.93</v>
      </c>
      <c r="J86">
        <v>3.81</v>
      </c>
      <c r="K86">
        <v>3.61</v>
      </c>
      <c r="L86">
        <v>4.3099999999999996</v>
      </c>
      <c r="M86">
        <v>6.21</v>
      </c>
      <c r="N86">
        <v>4.34</v>
      </c>
    </row>
    <row r="87" spans="1:14" x14ac:dyDescent="0.25">
      <c r="A87" t="s">
        <v>108</v>
      </c>
      <c r="B87" t="s">
        <v>141</v>
      </c>
      <c r="C87" t="s">
        <v>135</v>
      </c>
      <c r="D87" t="s">
        <v>143</v>
      </c>
    </row>
    <row r="88" spans="1:14" x14ac:dyDescent="0.25">
      <c r="A88" t="s">
        <v>108</v>
      </c>
      <c r="B88" t="s">
        <v>89</v>
      </c>
      <c r="C88" t="s">
        <v>137</v>
      </c>
      <c r="D88" t="s">
        <v>143</v>
      </c>
      <c r="E88">
        <v>4.78</v>
      </c>
      <c r="F88">
        <v>5.56</v>
      </c>
      <c r="G88">
        <v>2.91</v>
      </c>
      <c r="H88">
        <v>3.55</v>
      </c>
      <c r="I88">
        <v>2.7</v>
      </c>
      <c r="J88">
        <v>3.65</v>
      </c>
      <c r="K88">
        <v>5.71</v>
      </c>
      <c r="L88">
        <v>4.33</v>
      </c>
      <c r="M88">
        <v>3.26</v>
      </c>
      <c r="N88">
        <v>1.94</v>
      </c>
    </row>
    <row r="89" spans="1:14" x14ac:dyDescent="0.25">
      <c r="A89" t="s">
        <v>108</v>
      </c>
      <c r="B89" t="s">
        <v>90</v>
      </c>
      <c r="C89" t="s">
        <v>133</v>
      </c>
      <c r="D89" t="s">
        <v>143</v>
      </c>
      <c r="E89">
        <v>5.27</v>
      </c>
      <c r="F89">
        <v>6.31</v>
      </c>
      <c r="G89">
        <v>4.54</v>
      </c>
      <c r="H89">
        <v>5.56</v>
      </c>
      <c r="I89">
        <v>5.93</v>
      </c>
      <c r="J89">
        <v>5.08</v>
      </c>
      <c r="K89">
        <v>5.48</v>
      </c>
      <c r="L89">
        <v>5.94</v>
      </c>
      <c r="M89">
        <v>5.13</v>
      </c>
      <c r="N89">
        <v>5.66</v>
      </c>
    </row>
    <row r="90" spans="1:14" x14ac:dyDescent="0.25">
      <c r="A90" t="s">
        <v>108</v>
      </c>
      <c r="B90" t="s">
        <v>91</v>
      </c>
      <c r="C90" t="s">
        <v>133</v>
      </c>
      <c r="D90" t="s">
        <v>143</v>
      </c>
      <c r="E90">
        <v>2.85</v>
      </c>
      <c r="F90">
        <v>3.02</v>
      </c>
      <c r="G90">
        <v>5.87</v>
      </c>
      <c r="H90">
        <v>5.32</v>
      </c>
      <c r="I90">
        <v>4.6100000000000003</v>
      </c>
      <c r="J90">
        <v>3.99</v>
      </c>
      <c r="K90">
        <v>7.18</v>
      </c>
      <c r="L90">
        <v>3.91</v>
      </c>
      <c r="M90">
        <v>5.0999999999999996</v>
      </c>
      <c r="N90">
        <v>4.8099999999999996</v>
      </c>
    </row>
    <row r="91" spans="1:14" x14ac:dyDescent="0.25">
      <c r="A91" t="s">
        <v>108</v>
      </c>
      <c r="B91" t="s">
        <v>92</v>
      </c>
      <c r="C91" t="s">
        <v>134</v>
      </c>
      <c r="D91" t="s">
        <v>143</v>
      </c>
      <c r="E91">
        <v>6.27</v>
      </c>
      <c r="F91">
        <v>3.28</v>
      </c>
      <c r="G91">
        <v>5.71</v>
      </c>
      <c r="H91">
        <v>8.2100000000000009</v>
      </c>
      <c r="I91">
        <v>5.8</v>
      </c>
      <c r="J91">
        <v>4.2699999999999996</v>
      </c>
      <c r="K91">
        <v>3.68</v>
      </c>
      <c r="L91">
        <v>2.57</v>
      </c>
      <c r="M91">
        <v>1.7</v>
      </c>
      <c r="N91">
        <v>4.2300000000000004</v>
      </c>
    </row>
    <row r="92" spans="1:14" x14ac:dyDescent="0.25">
      <c r="A92" t="s">
        <v>108</v>
      </c>
      <c r="B92" t="s">
        <v>93</v>
      </c>
      <c r="C92" t="s">
        <v>132</v>
      </c>
      <c r="D92" t="s">
        <v>143</v>
      </c>
      <c r="E92">
        <v>4.57</v>
      </c>
      <c r="F92">
        <v>4.91</v>
      </c>
      <c r="G92">
        <v>4.5199999999999996</v>
      </c>
      <c r="H92">
        <v>3.24</v>
      </c>
      <c r="I92">
        <v>5.14</v>
      </c>
      <c r="J92">
        <v>3.16</v>
      </c>
      <c r="K92">
        <v>3.75</v>
      </c>
      <c r="L92">
        <v>5.86</v>
      </c>
      <c r="M92">
        <v>3.89</v>
      </c>
      <c r="N92">
        <v>4.12</v>
      </c>
    </row>
    <row r="93" spans="1:14" x14ac:dyDescent="0.25">
      <c r="A93" t="s">
        <v>108</v>
      </c>
      <c r="B93" t="s">
        <v>94</v>
      </c>
      <c r="C93" t="s">
        <v>136</v>
      </c>
      <c r="D93" t="s">
        <v>143</v>
      </c>
      <c r="E93">
        <v>3.1</v>
      </c>
      <c r="F93">
        <v>4.4000000000000004</v>
      </c>
      <c r="G93">
        <v>2.14</v>
      </c>
      <c r="H93">
        <v>2.96</v>
      </c>
      <c r="I93">
        <v>3.27</v>
      </c>
      <c r="J93">
        <v>1.06</v>
      </c>
      <c r="K93">
        <v>3.27</v>
      </c>
      <c r="L93">
        <v>3.09</v>
      </c>
      <c r="M93">
        <v>2.85</v>
      </c>
      <c r="N93">
        <v>4.1500000000000004</v>
      </c>
    </row>
    <row r="94" spans="1:14" x14ac:dyDescent="0.25">
      <c r="A94" t="s">
        <v>108</v>
      </c>
      <c r="B94" t="s">
        <v>95</v>
      </c>
      <c r="C94" t="s">
        <v>137</v>
      </c>
      <c r="D94" t="s">
        <v>143</v>
      </c>
      <c r="E94">
        <v>3.76</v>
      </c>
      <c r="F94">
        <v>4.46</v>
      </c>
      <c r="G94">
        <v>3.63</v>
      </c>
      <c r="H94">
        <v>3.26</v>
      </c>
      <c r="I94">
        <v>5.57</v>
      </c>
      <c r="J94">
        <v>3.17</v>
      </c>
      <c r="K94">
        <v>2</v>
      </c>
      <c r="L94">
        <v>3.81</v>
      </c>
      <c r="M94">
        <v>4.6399999999999997</v>
      </c>
      <c r="N94">
        <v>2.82</v>
      </c>
    </row>
    <row r="95" spans="1:14" x14ac:dyDescent="0.25">
      <c r="A95" t="s">
        <v>108</v>
      </c>
      <c r="B95" t="s">
        <v>96</v>
      </c>
      <c r="C95" t="s">
        <v>138</v>
      </c>
      <c r="D95" t="s">
        <v>143</v>
      </c>
      <c r="E95">
        <v>2.41</v>
      </c>
      <c r="F95">
        <v>3.07</v>
      </c>
      <c r="G95">
        <v>3.56</v>
      </c>
      <c r="H95">
        <v>2.61</v>
      </c>
      <c r="I95">
        <v>2.29</v>
      </c>
      <c r="J95">
        <v>2.15</v>
      </c>
      <c r="K95">
        <v>2.97</v>
      </c>
      <c r="L95">
        <v>2.57</v>
      </c>
      <c r="M95">
        <v>5.22</v>
      </c>
      <c r="N95">
        <v>2.4900000000000002</v>
      </c>
    </row>
    <row r="96" spans="1:14" x14ac:dyDescent="0.25">
      <c r="A96" t="s">
        <v>108</v>
      </c>
      <c r="B96" t="s">
        <v>97</v>
      </c>
      <c r="C96" t="s">
        <v>131</v>
      </c>
      <c r="D96" t="s">
        <v>143</v>
      </c>
      <c r="E96">
        <v>3.94</v>
      </c>
      <c r="F96">
        <v>3.37</v>
      </c>
      <c r="G96">
        <v>3.47</v>
      </c>
      <c r="H96">
        <v>4.5999999999999996</v>
      </c>
      <c r="I96">
        <v>3.1</v>
      </c>
      <c r="J96">
        <v>4.1500000000000004</v>
      </c>
      <c r="K96">
        <v>6.22</v>
      </c>
      <c r="L96">
        <v>3.62</v>
      </c>
      <c r="M96">
        <v>3.77</v>
      </c>
      <c r="N96">
        <v>2.77</v>
      </c>
    </row>
    <row r="97" spans="1:14" x14ac:dyDescent="0.25">
      <c r="A97" t="s">
        <v>108</v>
      </c>
      <c r="B97" t="s">
        <v>98</v>
      </c>
      <c r="C97" t="s">
        <v>135</v>
      </c>
      <c r="D97" t="s">
        <v>143</v>
      </c>
      <c r="E97">
        <v>3.87</v>
      </c>
      <c r="F97">
        <v>3.6</v>
      </c>
      <c r="G97">
        <v>3.01</v>
      </c>
      <c r="H97">
        <v>3.58</v>
      </c>
      <c r="I97">
        <v>3.86</v>
      </c>
      <c r="J97">
        <v>6.5</v>
      </c>
      <c r="K97">
        <v>5.24</v>
      </c>
      <c r="L97">
        <v>4.76</v>
      </c>
      <c r="M97">
        <v>5.01</v>
      </c>
      <c r="N97">
        <v>4.21</v>
      </c>
    </row>
    <row r="98" spans="1:14" x14ac:dyDescent="0.25">
      <c r="A98" t="s">
        <v>108</v>
      </c>
      <c r="B98" t="s">
        <v>99</v>
      </c>
      <c r="C98" t="s">
        <v>134</v>
      </c>
      <c r="D98" t="s">
        <v>143</v>
      </c>
      <c r="E98">
        <v>4.68</v>
      </c>
      <c r="F98">
        <v>5.14</v>
      </c>
      <c r="G98">
        <v>4.32</v>
      </c>
      <c r="H98">
        <v>3.65</v>
      </c>
      <c r="I98">
        <v>6.08</v>
      </c>
      <c r="J98">
        <v>6.21</v>
      </c>
      <c r="K98">
        <v>7.78</v>
      </c>
      <c r="L98">
        <v>2.54</v>
      </c>
      <c r="M98">
        <v>4.3499999999999996</v>
      </c>
      <c r="N98">
        <v>4.5199999999999996</v>
      </c>
    </row>
    <row r="99" spans="1:14" x14ac:dyDescent="0.25">
      <c r="A99" t="s">
        <v>108</v>
      </c>
      <c r="B99" t="s">
        <v>100</v>
      </c>
      <c r="C99" t="s">
        <v>137</v>
      </c>
      <c r="D99" t="s">
        <v>143</v>
      </c>
      <c r="E99">
        <v>3.69</v>
      </c>
      <c r="F99">
        <v>5.05</v>
      </c>
      <c r="G99">
        <v>5.82</v>
      </c>
      <c r="H99">
        <v>4.1900000000000004</v>
      </c>
      <c r="I99">
        <v>3.92</v>
      </c>
      <c r="J99">
        <v>2.57</v>
      </c>
      <c r="K99">
        <v>2.73</v>
      </c>
      <c r="L99">
        <v>2.92</v>
      </c>
      <c r="M99">
        <v>2.73</v>
      </c>
    </row>
    <row r="100" spans="1:14" x14ac:dyDescent="0.25">
      <c r="A100" t="s">
        <v>108</v>
      </c>
      <c r="B100" t="s">
        <v>101</v>
      </c>
      <c r="C100" t="s">
        <v>135</v>
      </c>
      <c r="D100" t="s">
        <v>143</v>
      </c>
      <c r="E100">
        <v>4.8</v>
      </c>
      <c r="F100">
        <v>3.45</v>
      </c>
      <c r="G100">
        <v>5.39</v>
      </c>
      <c r="H100">
        <v>3.88</v>
      </c>
      <c r="I100">
        <v>2.31</v>
      </c>
      <c r="J100">
        <v>2.08</v>
      </c>
      <c r="K100">
        <v>3.33</v>
      </c>
      <c r="L100">
        <v>7.04</v>
      </c>
      <c r="M100">
        <v>4.91</v>
      </c>
    </row>
    <row r="101" spans="1:14" x14ac:dyDescent="0.25">
      <c r="A101" t="s">
        <v>108</v>
      </c>
      <c r="B101" t="s">
        <v>102</v>
      </c>
      <c r="C101" t="s">
        <v>132</v>
      </c>
      <c r="D101" t="s">
        <v>143</v>
      </c>
      <c r="E101">
        <v>9.5399999999999991</v>
      </c>
      <c r="F101">
        <v>2.82</v>
      </c>
      <c r="G101">
        <v>3.24</v>
      </c>
      <c r="H101">
        <v>1.01</v>
      </c>
      <c r="I101">
        <v>3.35</v>
      </c>
      <c r="J101">
        <v>2.68</v>
      </c>
      <c r="K101">
        <v>6.41</v>
      </c>
      <c r="L101">
        <v>2.85</v>
      </c>
      <c r="M101">
        <v>7.81</v>
      </c>
      <c r="N101">
        <v>4.66</v>
      </c>
    </row>
    <row r="102" spans="1:14" x14ac:dyDescent="0.25">
      <c r="A102" t="s">
        <v>108</v>
      </c>
      <c r="B102" t="s">
        <v>103</v>
      </c>
      <c r="C102" t="s">
        <v>136</v>
      </c>
      <c r="D102" t="s">
        <v>143</v>
      </c>
      <c r="E102">
        <v>5.65</v>
      </c>
      <c r="F102">
        <v>5.91</v>
      </c>
      <c r="G102">
        <v>9.84</v>
      </c>
      <c r="H102">
        <v>6.08</v>
      </c>
      <c r="I102">
        <v>7.42</v>
      </c>
      <c r="J102">
        <v>3.35</v>
      </c>
      <c r="K102">
        <v>4.2300000000000004</v>
      </c>
      <c r="L102">
        <v>8.07</v>
      </c>
      <c r="M102">
        <v>8.2899999999999991</v>
      </c>
      <c r="N102">
        <v>7.31</v>
      </c>
    </row>
    <row r="103" spans="1:14" x14ac:dyDescent="0.25">
      <c r="A103" t="s">
        <v>108</v>
      </c>
      <c r="B103" t="s">
        <v>104</v>
      </c>
      <c r="C103" t="s">
        <v>133</v>
      </c>
      <c r="D103" t="s">
        <v>143</v>
      </c>
      <c r="E103">
        <v>5.77</v>
      </c>
      <c r="F103">
        <v>2.83</v>
      </c>
      <c r="G103">
        <v>6.23</v>
      </c>
      <c r="H103">
        <v>7.7</v>
      </c>
      <c r="I103">
        <v>5.38</v>
      </c>
      <c r="J103">
        <v>5.37</v>
      </c>
      <c r="K103">
        <v>4.25</v>
      </c>
      <c r="L103">
        <v>4.09</v>
      </c>
      <c r="M103">
        <v>6.31</v>
      </c>
      <c r="N103">
        <v>5.03</v>
      </c>
    </row>
    <row r="104" spans="1:14" x14ac:dyDescent="0.25">
      <c r="A104" t="s">
        <v>108</v>
      </c>
      <c r="B104" t="s">
        <v>105</v>
      </c>
      <c r="C104" t="s">
        <v>138</v>
      </c>
      <c r="D104" t="s">
        <v>143</v>
      </c>
      <c r="E104">
        <v>3.42</v>
      </c>
      <c r="F104">
        <v>6.95</v>
      </c>
      <c r="G104">
        <v>4.4000000000000004</v>
      </c>
      <c r="H104">
        <v>5.63</v>
      </c>
      <c r="I104">
        <v>2.5</v>
      </c>
      <c r="J104">
        <v>3.56</v>
      </c>
      <c r="K104">
        <v>4.83</v>
      </c>
      <c r="L104">
        <v>2.98</v>
      </c>
      <c r="M104">
        <v>4.21</v>
      </c>
      <c r="N104">
        <v>4.3099999999999996</v>
      </c>
    </row>
    <row r="105" spans="1:14" x14ac:dyDescent="0.25">
      <c r="A105" t="s">
        <v>108</v>
      </c>
      <c r="B105" t="s">
        <v>106</v>
      </c>
      <c r="C105" t="s">
        <v>131</v>
      </c>
      <c r="D105" t="s">
        <v>143</v>
      </c>
      <c r="E105">
        <v>4.38</v>
      </c>
      <c r="F105">
        <v>5.65</v>
      </c>
      <c r="G105">
        <v>4.5</v>
      </c>
      <c r="H105">
        <v>7.36</v>
      </c>
      <c r="I105">
        <v>5.7</v>
      </c>
      <c r="J105">
        <v>3.53</v>
      </c>
      <c r="K105">
        <v>4.72</v>
      </c>
      <c r="L105">
        <v>6.35</v>
      </c>
      <c r="M105">
        <v>6.74</v>
      </c>
      <c r="N105">
        <v>6.93</v>
      </c>
    </row>
    <row r="106" spans="1:14" x14ac:dyDescent="0.25">
      <c r="A106" t="s">
        <v>108</v>
      </c>
      <c r="B106" t="s">
        <v>2</v>
      </c>
      <c r="C106" t="s">
        <v>113</v>
      </c>
      <c r="D106" t="s">
        <v>154</v>
      </c>
      <c r="E106">
        <v>2.82</v>
      </c>
      <c r="F106">
        <v>2.56</v>
      </c>
      <c r="G106">
        <v>2.67</v>
      </c>
      <c r="H106">
        <v>3.25</v>
      </c>
      <c r="I106">
        <v>2.82</v>
      </c>
      <c r="J106">
        <v>4.18</v>
      </c>
      <c r="K106">
        <v>2.39</v>
      </c>
      <c r="L106">
        <v>3.12</v>
      </c>
      <c r="M106">
        <v>3.27</v>
      </c>
      <c r="N106">
        <v>3.42</v>
      </c>
    </row>
    <row r="107" spans="1:14" x14ac:dyDescent="0.25">
      <c r="A107" t="s">
        <v>108</v>
      </c>
      <c r="B107" t="s">
        <v>3</v>
      </c>
      <c r="C107" t="s">
        <v>114</v>
      </c>
      <c r="D107" t="s">
        <v>154</v>
      </c>
      <c r="E107">
        <v>3.49</v>
      </c>
      <c r="F107">
        <v>2.52</v>
      </c>
      <c r="G107">
        <v>3.12</v>
      </c>
      <c r="H107">
        <v>2.56</v>
      </c>
      <c r="I107">
        <v>3.22</v>
      </c>
      <c r="J107">
        <v>1.81</v>
      </c>
      <c r="K107">
        <v>3.08</v>
      </c>
      <c r="L107">
        <v>3.61</v>
      </c>
      <c r="M107">
        <v>1.95</v>
      </c>
      <c r="N107">
        <v>2.14</v>
      </c>
    </row>
    <row r="108" spans="1:14" x14ac:dyDescent="0.25">
      <c r="A108" t="s">
        <v>108</v>
      </c>
      <c r="B108" t="s">
        <v>4</v>
      </c>
      <c r="C108" t="s">
        <v>115</v>
      </c>
      <c r="D108" t="s">
        <v>154</v>
      </c>
      <c r="E108">
        <v>3.45</v>
      </c>
      <c r="F108">
        <v>4.34</v>
      </c>
      <c r="G108">
        <v>4.7699999999999996</v>
      </c>
      <c r="H108">
        <v>2.75</v>
      </c>
      <c r="I108">
        <v>2.86</v>
      </c>
      <c r="J108">
        <v>3.82</v>
      </c>
      <c r="K108">
        <v>2.57</v>
      </c>
      <c r="L108">
        <v>3.56</v>
      </c>
      <c r="M108">
        <v>2.84</v>
      </c>
      <c r="N108">
        <v>3.83</v>
      </c>
    </row>
    <row r="109" spans="1:14" x14ac:dyDescent="0.25">
      <c r="A109" t="s">
        <v>108</v>
      </c>
      <c r="B109" t="s">
        <v>5</v>
      </c>
      <c r="C109" t="s">
        <v>116</v>
      </c>
      <c r="D109" t="s">
        <v>154</v>
      </c>
      <c r="E109">
        <v>3.71</v>
      </c>
      <c r="F109">
        <v>3.06</v>
      </c>
      <c r="G109">
        <v>3.17</v>
      </c>
      <c r="H109">
        <v>3.26</v>
      </c>
      <c r="I109">
        <v>2.5299999999999998</v>
      </c>
      <c r="J109">
        <v>2.74</v>
      </c>
      <c r="K109">
        <v>2.84</v>
      </c>
      <c r="L109">
        <v>2.76</v>
      </c>
      <c r="M109">
        <v>2.4900000000000002</v>
      </c>
      <c r="N109">
        <v>3.24</v>
      </c>
    </row>
    <row r="110" spans="1:14" x14ac:dyDescent="0.25">
      <c r="A110" t="s">
        <v>108</v>
      </c>
      <c r="B110" t="s">
        <v>6</v>
      </c>
      <c r="C110" t="s">
        <v>117</v>
      </c>
      <c r="D110" t="s">
        <v>154</v>
      </c>
      <c r="E110">
        <v>1.82</v>
      </c>
      <c r="F110">
        <v>3.4</v>
      </c>
      <c r="G110">
        <v>3.12</v>
      </c>
      <c r="H110">
        <v>2.56</v>
      </c>
      <c r="I110">
        <v>3.5</v>
      </c>
      <c r="J110">
        <v>2.73</v>
      </c>
      <c r="K110">
        <v>2.48</v>
      </c>
      <c r="L110">
        <v>3.45</v>
      </c>
      <c r="M110">
        <v>1.24</v>
      </c>
      <c r="N110">
        <v>3.45</v>
      </c>
    </row>
    <row r="111" spans="1:14" x14ac:dyDescent="0.25">
      <c r="A111" t="s">
        <v>108</v>
      </c>
      <c r="B111" t="s">
        <v>7</v>
      </c>
      <c r="C111" t="s">
        <v>118</v>
      </c>
      <c r="D111" t="s">
        <v>154</v>
      </c>
      <c r="E111">
        <v>4.63</v>
      </c>
      <c r="F111">
        <v>3.5</v>
      </c>
      <c r="G111">
        <v>2.87</v>
      </c>
      <c r="H111">
        <v>2.04</v>
      </c>
      <c r="I111">
        <v>2.2799999999999998</v>
      </c>
      <c r="J111">
        <v>2.46</v>
      </c>
      <c r="K111">
        <v>3.27</v>
      </c>
      <c r="L111">
        <v>1.94</v>
      </c>
      <c r="M111">
        <v>2.83</v>
      </c>
      <c r="N111">
        <v>2.73</v>
      </c>
    </row>
    <row r="112" spans="1:14" x14ac:dyDescent="0.25">
      <c r="A112" t="s">
        <v>108</v>
      </c>
      <c r="B112" t="s">
        <v>9</v>
      </c>
      <c r="C112" t="s">
        <v>119</v>
      </c>
      <c r="D112" t="s">
        <v>154</v>
      </c>
      <c r="E112">
        <v>3.82</v>
      </c>
      <c r="F112">
        <v>1.52</v>
      </c>
      <c r="G112">
        <v>2.0299999999999998</v>
      </c>
      <c r="H112">
        <v>4.33</v>
      </c>
      <c r="I112">
        <v>2.41</v>
      </c>
      <c r="J112">
        <v>2.92</v>
      </c>
      <c r="K112">
        <v>4.0199999999999996</v>
      </c>
      <c r="L112">
        <v>3.55</v>
      </c>
      <c r="M112">
        <v>2.31</v>
      </c>
      <c r="N112">
        <v>2.4500000000000002</v>
      </c>
    </row>
    <row r="113" spans="1:14" x14ac:dyDescent="0.25">
      <c r="A113" t="s">
        <v>108</v>
      </c>
      <c r="B113" t="s">
        <v>10</v>
      </c>
      <c r="C113" t="s">
        <v>120</v>
      </c>
      <c r="D113" t="s">
        <v>154</v>
      </c>
      <c r="E113">
        <v>3.53</v>
      </c>
      <c r="F113">
        <v>3.16</v>
      </c>
      <c r="G113">
        <v>2.62</v>
      </c>
      <c r="H113">
        <v>2.54</v>
      </c>
      <c r="I113">
        <v>2.41</v>
      </c>
      <c r="J113">
        <v>2.1</v>
      </c>
      <c r="K113">
        <v>2.0699999999999998</v>
      </c>
      <c r="L113">
        <v>2.88</v>
      </c>
      <c r="M113">
        <v>2.59</v>
      </c>
      <c r="N113">
        <v>2.62</v>
      </c>
    </row>
    <row r="114" spans="1:14" x14ac:dyDescent="0.25">
      <c r="A114" t="s">
        <v>108</v>
      </c>
      <c r="B114" t="s">
        <v>11</v>
      </c>
      <c r="C114" t="s">
        <v>121</v>
      </c>
      <c r="D114" t="s">
        <v>154</v>
      </c>
      <c r="E114">
        <v>2.64</v>
      </c>
      <c r="F114">
        <v>2.0299999999999998</v>
      </c>
      <c r="G114">
        <v>2.38</v>
      </c>
      <c r="H114">
        <v>3.25</v>
      </c>
      <c r="I114">
        <v>4.3099999999999996</v>
      </c>
      <c r="J114">
        <v>2.57</v>
      </c>
      <c r="K114">
        <v>3</v>
      </c>
      <c r="L114">
        <v>4</v>
      </c>
      <c r="M114">
        <v>3.33</v>
      </c>
      <c r="N114">
        <v>2.56</v>
      </c>
    </row>
    <row r="115" spans="1:14" x14ac:dyDescent="0.25">
      <c r="A115" t="s">
        <v>108</v>
      </c>
      <c r="B115" t="s">
        <v>12</v>
      </c>
      <c r="C115" t="s">
        <v>122</v>
      </c>
      <c r="D115" t="s">
        <v>154</v>
      </c>
      <c r="E115">
        <v>2.62</v>
      </c>
      <c r="F115">
        <v>3.75</v>
      </c>
      <c r="G115">
        <v>3.14</v>
      </c>
      <c r="H115">
        <v>3.83</v>
      </c>
      <c r="I115">
        <v>3.7</v>
      </c>
      <c r="J115">
        <v>4.28</v>
      </c>
      <c r="K115">
        <v>2.36</v>
      </c>
      <c r="L115">
        <v>4</v>
      </c>
      <c r="M115">
        <v>3.33</v>
      </c>
      <c r="N115">
        <v>2.56</v>
      </c>
    </row>
    <row r="116" spans="1:14" x14ac:dyDescent="0.25">
      <c r="A116" t="s">
        <v>108</v>
      </c>
      <c r="B116" t="s">
        <v>13</v>
      </c>
      <c r="C116" t="s">
        <v>123</v>
      </c>
      <c r="D116" t="s">
        <v>154</v>
      </c>
      <c r="E116">
        <v>4.22</v>
      </c>
      <c r="F116">
        <v>2.5499999999999998</v>
      </c>
      <c r="G116">
        <v>2.5099999999999998</v>
      </c>
      <c r="H116">
        <v>2.4700000000000002</v>
      </c>
      <c r="I116">
        <v>2.11</v>
      </c>
      <c r="J116">
        <v>2.69</v>
      </c>
      <c r="K116">
        <v>3.66</v>
      </c>
      <c r="L116">
        <v>3.83</v>
      </c>
      <c r="M116">
        <v>5.44</v>
      </c>
      <c r="N116">
        <v>3.57</v>
      </c>
    </row>
    <row r="117" spans="1:14" x14ac:dyDescent="0.25">
      <c r="A117" t="s">
        <v>108</v>
      </c>
      <c r="B117" t="s">
        <v>14</v>
      </c>
      <c r="C117" t="s">
        <v>124</v>
      </c>
      <c r="D117" t="s">
        <v>154</v>
      </c>
      <c r="E117">
        <v>2.2400000000000002</v>
      </c>
      <c r="F117">
        <v>2.41</v>
      </c>
      <c r="G117">
        <v>2.88</v>
      </c>
      <c r="H117">
        <v>2.36</v>
      </c>
      <c r="I117">
        <v>2.13</v>
      </c>
      <c r="J117">
        <v>2.25</v>
      </c>
      <c r="K117">
        <v>2.64</v>
      </c>
      <c r="L117">
        <v>2.9</v>
      </c>
      <c r="M117">
        <v>2.57</v>
      </c>
      <c r="N117">
        <v>2.2400000000000002</v>
      </c>
    </row>
    <row r="118" spans="1:14" x14ac:dyDescent="0.25">
      <c r="A118" t="s">
        <v>108</v>
      </c>
      <c r="B118" t="s">
        <v>15</v>
      </c>
      <c r="C118" t="s">
        <v>125</v>
      </c>
      <c r="D118" t="s">
        <v>154</v>
      </c>
      <c r="E118">
        <v>2.02</v>
      </c>
      <c r="F118">
        <v>3.32</v>
      </c>
      <c r="G118">
        <v>4.8</v>
      </c>
      <c r="H118">
        <v>3.68</v>
      </c>
      <c r="I118">
        <v>3.49</v>
      </c>
      <c r="J118">
        <v>5.05</v>
      </c>
      <c r="K118">
        <v>4.7</v>
      </c>
      <c r="L118">
        <v>4.49</v>
      </c>
      <c r="M118">
        <v>3.56</v>
      </c>
      <c r="N118">
        <v>2.21</v>
      </c>
    </row>
    <row r="119" spans="1:14" x14ac:dyDescent="0.25">
      <c r="A119" t="s">
        <v>108</v>
      </c>
      <c r="B119" t="s">
        <v>16</v>
      </c>
      <c r="C119" t="s">
        <v>126</v>
      </c>
      <c r="D119" t="s">
        <v>154</v>
      </c>
      <c r="E119">
        <v>3.12</v>
      </c>
      <c r="F119">
        <v>3.22</v>
      </c>
      <c r="G119">
        <v>2.82</v>
      </c>
      <c r="H119">
        <v>0.78</v>
      </c>
      <c r="I119">
        <v>1.83</v>
      </c>
      <c r="J119">
        <v>2.4700000000000002</v>
      </c>
      <c r="K119">
        <v>3.19</v>
      </c>
      <c r="L119">
        <v>2.67</v>
      </c>
      <c r="M119">
        <v>2.1</v>
      </c>
      <c r="N119">
        <v>2.2000000000000002</v>
      </c>
    </row>
    <row r="120" spans="1:14" x14ac:dyDescent="0.25">
      <c r="A120" t="s">
        <v>108</v>
      </c>
      <c r="B120" t="s">
        <v>17</v>
      </c>
      <c r="C120" t="s">
        <v>127</v>
      </c>
      <c r="D120" t="s">
        <v>154</v>
      </c>
      <c r="E120">
        <v>6.78</v>
      </c>
      <c r="F120">
        <v>4.0199999999999996</v>
      </c>
      <c r="G120">
        <v>4.5199999999999996</v>
      </c>
      <c r="H120">
        <v>2.2400000000000002</v>
      </c>
      <c r="I120">
        <v>3.47</v>
      </c>
      <c r="J120">
        <v>2.89</v>
      </c>
      <c r="K120">
        <v>2.85</v>
      </c>
      <c r="L120">
        <v>3.15</v>
      </c>
      <c r="M120">
        <v>2.96</v>
      </c>
      <c r="N120">
        <v>2.37</v>
      </c>
    </row>
    <row r="121" spans="1:14" x14ac:dyDescent="0.25">
      <c r="A121" t="s">
        <v>108</v>
      </c>
      <c r="B121" t="s">
        <v>18</v>
      </c>
      <c r="C121" t="s">
        <v>128</v>
      </c>
      <c r="D121" t="s">
        <v>154</v>
      </c>
      <c r="E121">
        <v>1.94</v>
      </c>
      <c r="F121">
        <v>2.19</v>
      </c>
      <c r="G121">
        <v>1.22</v>
      </c>
      <c r="H121">
        <v>2.08</v>
      </c>
      <c r="I121">
        <v>2.66</v>
      </c>
      <c r="J121">
        <v>2.0299999999999998</v>
      </c>
      <c r="K121">
        <v>2.02</v>
      </c>
      <c r="L121">
        <v>2.2599999999999998</v>
      </c>
      <c r="M121">
        <v>2.35</v>
      </c>
      <c r="N121">
        <v>2.36</v>
      </c>
    </row>
    <row r="122" spans="1:14" x14ac:dyDescent="0.25">
      <c r="A122" t="s">
        <v>108</v>
      </c>
      <c r="B122" t="s">
        <v>19</v>
      </c>
      <c r="C122" t="s">
        <v>129</v>
      </c>
      <c r="D122" t="s">
        <v>154</v>
      </c>
      <c r="E122">
        <v>2.94</v>
      </c>
      <c r="F122">
        <v>2.4</v>
      </c>
      <c r="G122">
        <v>1.98</v>
      </c>
      <c r="H122">
        <v>2.41</v>
      </c>
      <c r="I122">
        <v>2.56</v>
      </c>
      <c r="J122">
        <v>2.63</v>
      </c>
      <c r="K122">
        <v>2.0499999999999998</v>
      </c>
      <c r="L122">
        <v>1.45</v>
      </c>
      <c r="M122">
        <v>1.98</v>
      </c>
      <c r="N122">
        <v>2.61</v>
      </c>
    </row>
    <row r="123" spans="1:14" x14ac:dyDescent="0.25">
      <c r="A123" t="s">
        <v>108</v>
      </c>
      <c r="B123" t="s">
        <v>20</v>
      </c>
      <c r="C123" t="s">
        <v>130</v>
      </c>
      <c r="D123" t="s">
        <v>154</v>
      </c>
      <c r="E123">
        <v>1.76</v>
      </c>
      <c r="F123">
        <v>3.02</v>
      </c>
      <c r="G123">
        <v>1.39</v>
      </c>
      <c r="H123">
        <v>2.4300000000000002</v>
      </c>
      <c r="I123">
        <v>2.16</v>
      </c>
      <c r="J123">
        <v>2.97</v>
      </c>
      <c r="K123">
        <v>2.35</v>
      </c>
      <c r="L123">
        <v>1.54</v>
      </c>
      <c r="M123">
        <v>2.62</v>
      </c>
      <c r="N123">
        <v>1.0900000000000001</v>
      </c>
    </row>
    <row r="124" spans="1:14" x14ac:dyDescent="0.25">
      <c r="A124" t="s">
        <v>108</v>
      </c>
      <c r="B124" t="s">
        <v>21</v>
      </c>
      <c r="C124" t="s">
        <v>118</v>
      </c>
      <c r="D124" t="s">
        <v>154</v>
      </c>
      <c r="E124">
        <v>2.4</v>
      </c>
      <c r="F124">
        <v>2.83</v>
      </c>
      <c r="G124">
        <v>2.78</v>
      </c>
      <c r="H124">
        <v>1.21</v>
      </c>
      <c r="I124">
        <v>3.47</v>
      </c>
      <c r="J124">
        <v>2.4300000000000002</v>
      </c>
      <c r="K124">
        <v>2.0499999999999998</v>
      </c>
      <c r="L124">
        <v>2.2799999999999998</v>
      </c>
      <c r="M124">
        <v>2.4700000000000002</v>
      </c>
      <c r="N124">
        <v>2.3199999999999998</v>
      </c>
    </row>
    <row r="125" spans="1:14" x14ac:dyDescent="0.25">
      <c r="A125" t="s">
        <v>108</v>
      </c>
      <c r="B125" t="s">
        <v>22</v>
      </c>
      <c r="C125" t="s">
        <v>124</v>
      </c>
      <c r="D125" t="s">
        <v>154</v>
      </c>
      <c r="E125">
        <v>2.83</v>
      </c>
      <c r="F125">
        <v>3.03</v>
      </c>
      <c r="G125">
        <v>2.4700000000000002</v>
      </c>
      <c r="H125">
        <v>2.64</v>
      </c>
      <c r="I125">
        <v>2.89</v>
      </c>
      <c r="J125">
        <v>2.29</v>
      </c>
      <c r="K125">
        <v>2.0099999999999998</v>
      </c>
      <c r="L125">
        <v>2.0699999999999998</v>
      </c>
      <c r="M125">
        <v>2.77</v>
      </c>
      <c r="N125">
        <v>5.13</v>
      </c>
    </row>
    <row r="126" spans="1:14" x14ac:dyDescent="0.25">
      <c r="A126" t="s">
        <v>108</v>
      </c>
      <c r="B126" t="s">
        <v>23</v>
      </c>
      <c r="C126" t="s">
        <v>116</v>
      </c>
      <c r="D126" t="s">
        <v>154</v>
      </c>
      <c r="E126">
        <v>2.81</v>
      </c>
      <c r="F126">
        <v>4.25</v>
      </c>
      <c r="G126">
        <v>2.33</v>
      </c>
      <c r="H126">
        <v>2.84</v>
      </c>
      <c r="I126">
        <v>1.98</v>
      </c>
      <c r="J126">
        <v>3.39</v>
      </c>
      <c r="K126">
        <v>2.4700000000000002</v>
      </c>
      <c r="L126">
        <v>3.25</v>
      </c>
      <c r="M126">
        <v>2.83</v>
      </c>
      <c r="N126">
        <v>2.0099999999999998</v>
      </c>
    </row>
    <row r="127" spans="1:14" x14ac:dyDescent="0.25">
      <c r="A127" t="s">
        <v>108</v>
      </c>
      <c r="B127" t="s">
        <v>24</v>
      </c>
      <c r="C127" t="s">
        <v>125</v>
      </c>
      <c r="D127" t="s">
        <v>154</v>
      </c>
      <c r="E127">
        <v>5.21</v>
      </c>
      <c r="F127">
        <v>4.9400000000000004</v>
      </c>
      <c r="G127">
        <v>3.14</v>
      </c>
      <c r="H127">
        <v>1.91</v>
      </c>
      <c r="I127">
        <v>3.75</v>
      </c>
      <c r="J127">
        <v>3.57</v>
      </c>
      <c r="K127">
        <v>4.59</v>
      </c>
      <c r="L127">
        <v>3.64</v>
      </c>
      <c r="M127">
        <v>3.61</v>
      </c>
      <c r="N127">
        <v>5.93</v>
      </c>
    </row>
    <row r="128" spans="1:14" x14ac:dyDescent="0.25">
      <c r="A128" t="s">
        <v>108</v>
      </c>
      <c r="B128" t="s">
        <v>25</v>
      </c>
      <c r="C128" t="s">
        <v>113</v>
      </c>
      <c r="D128" t="s">
        <v>154</v>
      </c>
      <c r="E128">
        <v>3.3</v>
      </c>
      <c r="F128">
        <v>1.87</v>
      </c>
      <c r="G128">
        <v>3.18</v>
      </c>
      <c r="H128">
        <v>2.64</v>
      </c>
      <c r="I128">
        <v>2.69</v>
      </c>
      <c r="J128">
        <v>3.55</v>
      </c>
      <c r="K128">
        <v>2.5299999999999998</v>
      </c>
      <c r="L128">
        <v>3.55</v>
      </c>
      <c r="M128">
        <v>4.3600000000000003</v>
      </c>
      <c r="N128">
        <v>2.76</v>
      </c>
    </row>
    <row r="129" spans="1:14" x14ac:dyDescent="0.25">
      <c r="A129" t="s">
        <v>108</v>
      </c>
      <c r="B129" t="s">
        <v>26</v>
      </c>
      <c r="C129" t="s">
        <v>121</v>
      </c>
      <c r="D129" t="s">
        <v>154</v>
      </c>
      <c r="E129">
        <v>4.87</v>
      </c>
      <c r="F129">
        <v>4.47</v>
      </c>
      <c r="G129">
        <v>4.8899999999999997</v>
      </c>
      <c r="H129">
        <v>4.2300000000000004</v>
      </c>
      <c r="I129">
        <v>1.47</v>
      </c>
      <c r="J129">
        <v>1.79</v>
      </c>
      <c r="K129">
        <v>3.03</v>
      </c>
      <c r="L129">
        <v>2.37</v>
      </c>
      <c r="M129">
        <v>2.94</v>
      </c>
      <c r="N129">
        <v>2.29</v>
      </c>
    </row>
    <row r="130" spans="1:14" x14ac:dyDescent="0.25">
      <c r="A130" t="s">
        <v>108</v>
      </c>
      <c r="B130" t="s">
        <v>27</v>
      </c>
      <c r="C130" t="s">
        <v>128</v>
      </c>
      <c r="D130" t="s">
        <v>154</v>
      </c>
      <c r="E130">
        <v>1.55</v>
      </c>
      <c r="F130">
        <v>2.74</v>
      </c>
      <c r="G130">
        <v>3.18</v>
      </c>
      <c r="H130">
        <v>2.86</v>
      </c>
      <c r="I130">
        <v>2.16</v>
      </c>
      <c r="J130">
        <v>2.54</v>
      </c>
      <c r="K130">
        <v>2.8</v>
      </c>
      <c r="L130">
        <v>3.19</v>
      </c>
      <c r="M130">
        <v>2.8</v>
      </c>
      <c r="N130">
        <v>2.2599999999999998</v>
      </c>
    </row>
    <row r="131" spans="1:14" x14ac:dyDescent="0.25">
      <c r="A131" t="s">
        <v>108</v>
      </c>
      <c r="B131" t="s">
        <v>28</v>
      </c>
      <c r="C131" t="s">
        <v>122</v>
      </c>
      <c r="D131" t="s">
        <v>154</v>
      </c>
      <c r="E131">
        <v>6</v>
      </c>
      <c r="F131">
        <v>2.84</v>
      </c>
      <c r="G131">
        <v>2.5</v>
      </c>
      <c r="H131">
        <v>2.2599999999999998</v>
      </c>
      <c r="I131">
        <v>4.6500000000000004</v>
      </c>
      <c r="J131">
        <v>3.08</v>
      </c>
      <c r="K131">
        <v>2.8</v>
      </c>
      <c r="L131">
        <v>3.36</v>
      </c>
      <c r="M131">
        <v>3.33</v>
      </c>
      <c r="N131">
        <v>2.79</v>
      </c>
    </row>
    <row r="132" spans="1:14" x14ac:dyDescent="0.25">
      <c r="A132" t="s">
        <v>108</v>
      </c>
      <c r="B132" t="s">
        <v>29</v>
      </c>
      <c r="C132" t="s">
        <v>120</v>
      </c>
      <c r="D132" t="s">
        <v>154</v>
      </c>
      <c r="E132">
        <v>4.08</v>
      </c>
      <c r="F132">
        <v>4.3099999999999996</v>
      </c>
      <c r="G132">
        <v>3.95</v>
      </c>
      <c r="H132">
        <v>3.78</v>
      </c>
      <c r="I132">
        <v>3.73</v>
      </c>
      <c r="J132">
        <v>3.24</v>
      </c>
      <c r="K132">
        <v>3.37</v>
      </c>
      <c r="L132">
        <v>2.95</v>
      </c>
      <c r="M132">
        <v>2.21</v>
      </c>
      <c r="N132">
        <v>2.94</v>
      </c>
    </row>
    <row r="133" spans="1:14" x14ac:dyDescent="0.25">
      <c r="A133" t="s">
        <v>108</v>
      </c>
      <c r="B133" t="s">
        <v>30</v>
      </c>
      <c r="C133" t="s">
        <v>115</v>
      </c>
      <c r="D133" t="s">
        <v>154</v>
      </c>
      <c r="E133">
        <v>3.72</v>
      </c>
      <c r="F133">
        <v>3.6</v>
      </c>
      <c r="G133">
        <v>3.27</v>
      </c>
      <c r="H133">
        <v>3.79</v>
      </c>
      <c r="I133">
        <v>2.71</v>
      </c>
      <c r="J133">
        <v>3.55</v>
      </c>
      <c r="K133">
        <v>3.38</v>
      </c>
      <c r="L133">
        <v>3.48</v>
      </c>
      <c r="M133">
        <v>3.24</v>
      </c>
      <c r="N133">
        <v>3.39</v>
      </c>
    </row>
    <row r="134" spans="1:14" x14ac:dyDescent="0.25">
      <c r="A134" t="s">
        <v>108</v>
      </c>
      <c r="B134" t="s">
        <v>31</v>
      </c>
      <c r="C134" t="s">
        <v>130</v>
      </c>
      <c r="D134" t="s">
        <v>154</v>
      </c>
      <c r="E134">
        <v>3.34</v>
      </c>
      <c r="F134">
        <v>2.85</v>
      </c>
      <c r="G134">
        <v>2.42</v>
      </c>
      <c r="H134">
        <v>1.86</v>
      </c>
      <c r="I134">
        <v>1.79</v>
      </c>
      <c r="J134">
        <v>2.37</v>
      </c>
      <c r="K134">
        <v>2.74</v>
      </c>
      <c r="L134">
        <v>1.65</v>
      </c>
      <c r="M134">
        <v>1.93</v>
      </c>
      <c r="N134">
        <v>2.13</v>
      </c>
    </row>
    <row r="135" spans="1:14" x14ac:dyDescent="0.25">
      <c r="A135" t="s">
        <v>108</v>
      </c>
      <c r="B135" t="s">
        <v>32</v>
      </c>
      <c r="C135" t="s">
        <v>114</v>
      </c>
      <c r="D135" t="s">
        <v>154</v>
      </c>
      <c r="E135">
        <v>4.38</v>
      </c>
      <c r="F135">
        <v>2.95</v>
      </c>
      <c r="G135">
        <v>2.0099999999999998</v>
      </c>
      <c r="H135">
        <v>2.0699999999999998</v>
      </c>
      <c r="I135">
        <v>2.92</v>
      </c>
      <c r="J135">
        <v>2.1800000000000002</v>
      </c>
      <c r="K135">
        <v>3.04</v>
      </c>
      <c r="L135">
        <v>4.28</v>
      </c>
      <c r="M135">
        <v>2.09</v>
      </c>
    </row>
    <row r="136" spans="1:14" x14ac:dyDescent="0.25">
      <c r="A136" t="s">
        <v>108</v>
      </c>
      <c r="B136" t="s">
        <v>33</v>
      </c>
      <c r="C136" t="s">
        <v>117</v>
      </c>
      <c r="D136" t="s">
        <v>154</v>
      </c>
      <c r="E136">
        <v>3.6</v>
      </c>
      <c r="F136">
        <v>3.29</v>
      </c>
      <c r="G136">
        <v>3.41</v>
      </c>
      <c r="H136">
        <v>2.89</v>
      </c>
      <c r="I136">
        <v>2.15</v>
      </c>
      <c r="J136">
        <v>3.67</v>
      </c>
      <c r="K136">
        <v>2.21</v>
      </c>
      <c r="L136">
        <v>2.81</v>
      </c>
      <c r="M136">
        <v>2.29</v>
      </c>
      <c r="N136">
        <v>3.25</v>
      </c>
    </row>
    <row r="137" spans="1:14" x14ac:dyDescent="0.25">
      <c r="A137" t="s">
        <v>108</v>
      </c>
      <c r="B137" t="s">
        <v>34</v>
      </c>
      <c r="C137" t="s">
        <v>119</v>
      </c>
      <c r="D137" t="s">
        <v>154</v>
      </c>
      <c r="E137">
        <v>2.21</v>
      </c>
      <c r="F137">
        <v>3.1</v>
      </c>
      <c r="G137">
        <v>2.41</v>
      </c>
      <c r="H137">
        <v>2.83</v>
      </c>
      <c r="I137">
        <v>3.69</v>
      </c>
      <c r="J137">
        <v>2.83</v>
      </c>
      <c r="K137">
        <v>1.94</v>
      </c>
      <c r="L137">
        <v>2.12</v>
      </c>
      <c r="M137">
        <v>2.82</v>
      </c>
      <c r="N137">
        <v>3.11</v>
      </c>
    </row>
    <row r="138" spans="1:14" x14ac:dyDescent="0.25">
      <c r="A138" t="s">
        <v>108</v>
      </c>
      <c r="B138" t="s">
        <v>35</v>
      </c>
      <c r="C138" t="s">
        <v>127</v>
      </c>
      <c r="D138" t="s">
        <v>154</v>
      </c>
      <c r="E138">
        <v>2.85</v>
      </c>
      <c r="F138">
        <v>2.35</v>
      </c>
      <c r="G138">
        <v>1.67</v>
      </c>
      <c r="H138">
        <v>3.16</v>
      </c>
      <c r="I138">
        <v>2</v>
      </c>
      <c r="J138">
        <v>3.67</v>
      </c>
      <c r="K138">
        <v>4.05</v>
      </c>
      <c r="L138">
        <v>3.6</v>
      </c>
      <c r="M138">
        <v>2.33</v>
      </c>
      <c r="N138">
        <v>2.83</v>
      </c>
    </row>
    <row r="139" spans="1:14" x14ac:dyDescent="0.25">
      <c r="A139" t="s">
        <v>108</v>
      </c>
      <c r="B139" t="s">
        <v>36</v>
      </c>
      <c r="C139" t="s">
        <v>129</v>
      </c>
      <c r="D139" t="s">
        <v>154</v>
      </c>
      <c r="E139">
        <v>4.4800000000000004</v>
      </c>
      <c r="F139">
        <v>2.75</v>
      </c>
      <c r="G139">
        <v>3.26</v>
      </c>
      <c r="H139">
        <v>2.44</v>
      </c>
      <c r="I139">
        <v>2.19</v>
      </c>
      <c r="J139">
        <v>2.29</v>
      </c>
      <c r="K139">
        <v>1.59</v>
      </c>
      <c r="L139">
        <v>1.7</v>
      </c>
      <c r="M139">
        <v>2.99</v>
      </c>
      <c r="N139">
        <v>1.79</v>
      </c>
    </row>
    <row r="140" spans="1:14" x14ac:dyDescent="0.25">
      <c r="A140" t="s">
        <v>108</v>
      </c>
      <c r="B140" t="s">
        <v>37</v>
      </c>
      <c r="C140" t="s">
        <v>126</v>
      </c>
      <c r="D140" t="s">
        <v>154</v>
      </c>
      <c r="E140">
        <v>3.67</v>
      </c>
      <c r="F140">
        <v>1.54</v>
      </c>
      <c r="G140">
        <v>2.39</v>
      </c>
      <c r="H140">
        <v>2.57</v>
      </c>
      <c r="I140">
        <v>1.1000000000000001</v>
      </c>
      <c r="J140">
        <v>2.0499999999999998</v>
      </c>
      <c r="K140">
        <v>2.54</v>
      </c>
      <c r="L140">
        <v>2.83</v>
      </c>
      <c r="M140">
        <v>1.08</v>
      </c>
      <c r="N140">
        <v>1.1499999999999999</v>
      </c>
    </row>
    <row r="141" spans="1:14" x14ac:dyDescent="0.25">
      <c r="A141" t="s">
        <v>108</v>
      </c>
      <c r="B141" t="s">
        <v>38</v>
      </c>
      <c r="C141" t="s">
        <v>123</v>
      </c>
      <c r="D141" t="s">
        <v>154</v>
      </c>
      <c r="E141">
        <v>1.8</v>
      </c>
      <c r="F141">
        <v>1.85</v>
      </c>
      <c r="G141">
        <v>3.12</v>
      </c>
      <c r="H141">
        <v>3.52</v>
      </c>
      <c r="I141">
        <v>3.58</v>
      </c>
      <c r="J141">
        <v>3.77</v>
      </c>
      <c r="K141">
        <v>4.58</v>
      </c>
      <c r="L141">
        <v>2.76</v>
      </c>
      <c r="M141">
        <v>4.1900000000000004</v>
      </c>
      <c r="N141">
        <v>3.41</v>
      </c>
    </row>
    <row r="142" spans="1:14" x14ac:dyDescent="0.25">
      <c r="A142" t="s">
        <v>108</v>
      </c>
      <c r="B142" t="s">
        <v>39</v>
      </c>
      <c r="C142" t="s">
        <v>122</v>
      </c>
      <c r="D142" t="s">
        <v>154</v>
      </c>
      <c r="E142">
        <v>4.2</v>
      </c>
      <c r="F142">
        <v>2.4900000000000002</v>
      </c>
      <c r="G142">
        <v>3.32</v>
      </c>
      <c r="H142">
        <v>4.03</v>
      </c>
      <c r="I142">
        <v>3.11</v>
      </c>
      <c r="J142">
        <v>2.46</v>
      </c>
      <c r="K142">
        <v>3.59</v>
      </c>
      <c r="L142">
        <v>2.71</v>
      </c>
      <c r="M142">
        <v>3.15</v>
      </c>
      <c r="N142">
        <v>4.34</v>
      </c>
    </row>
    <row r="143" spans="1:14" x14ac:dyDescent="0.25">
      <c r="A143" t="s">
        <v>108</v>
      </c>
      <c r="B143" t="s">
        <v>40</v>
      </c>
      <c r="C143" t="s">
        <v>117</v>
      </c>
      <c r="D143" t="s">
        <v>154</v>
      </c>
      <c r="E143">
        <v>3.78</v>
      </c>
      <c r="F143">
        <v>3.29</v>
      </c>
      <c r="G143">
        <v>2.17</v>
      </c>
      <c r="H143">
        <v>2.72</v>
      </c>
      <c r="I143">
        <v>2.59</v>
      </c>
      <c r="J143">
        <v>2.34</v>
      </c>
      <c r="K143">
        <v>2.65</v>
      </c>
      <c r="L143">
        <v>2.63</v>
      </c>
      <c r="M143">
        <v>2.06</v>
      </c>
      <c r="N143">
        <v>2.0099999999999998</v>
      </c>
    </row>
    <row r="144" spans="1:14" x14ac:dyDescent="0.25">
      <c r="A144" t="s">
        <v>108</v>
      </c>
      <c r="B144" t="s">
        <v>41</v>
      </c>
      <c r="C144" t="s">
        <v>127</v>
      </c>
      <c r="D144" t="s">
        <v>154</v>
      </c>
      <c r="E144">
        <v>5.66</v>
      </c>
      <c r="F144">
        <v>2.4500000000000002</v>
      </c>
      <c r="G144">
        <v>2.72</v>
      </c>
      <c r="H144">
        <v>2.1800000000000002</v>
      </c>
      <c r="I144">
        <v>2.14</v>
      </c>
      <c r="J144">
        <v>2.31</v>
      </c>
      <c r="K144">
        <v>2.44</v>
      </c>
      <c r="L144">
        <v>3.58</v>
      </c>
      <c r="M144">
        <v>3.45</v>
      </c>
      <c r="N144">
        <v>5.53</v>
      </c>
    </row>
    <row r="145" spans="1:14" x14ac:dyDescent="0.25">
      <c r="A145" t="s">
        <v>108</v>
      </c>
      <c r="B145" t="s">
        <v>42</v>
      </c>
      <c r="C145" t="s">
        <v>124</v>
      </c>
      <c r="D145" t="s">
        <v>154</v>
      </c>
      <c r="E145">
        <v>2.21</v>
      </c>
      <c r="F145">
        <v>2.2999999999999998</v>
      </c>
      <c r="G145">
        <v>2.72</v>
      </c>
      <c r="H145">
        <v>1.91</v>
      </c>
      <c r="I145">
        <v>1.59</v>
      </c>
      <c r="J145">
        <v>2.57</v>
      </c>
      <c r="K145">
        <v>1.69</v>
      </c>
      <c r="L145">
        <v>2.77</v>
      </c>
      <c r="M145">
        <v>2.2400000000000002</v>
      </c>
      <c r="N145">
        <v>3.27</v>
      </c>
    </row>
    <row r="146" spans="1:14" x14ac:dyDescent="0.25">
      <c r="A146" t="s">
        <v>108</v>
      </c>
      <c r="B146" t="s">
        <v>43</v>
      </c>
      <c r="C146" t="s">
        <v>114</v>
      </c>
      <c r="D146" t="s">
        <v>154</v>
      </c>
      <c r="E146">
        <v>3.31</v>
      </c>
      <c r="F146">
        <v>3.81</v>
      </c>
      <c r="G146">
        <v>2.44</v>
      </c>
      <c r="H146">
        <v>1.97</v>
      </c>
      <c r="I146">
        <v>1.86</v>
      </c>
      <c r="J146">
        <v>1.82</v>
      </c>
      <c r="K146">
        <v>2.42</v>
      </c>
      <c r="L146">
        <v>2.5499999999999998</v>
      </c>
      <c r="M146">
        <v>2.5299999999999998</v>
      </c>
      <c r="N146">
        <v>2.34</v>
      </c>
    </row>
    <row r="147" spans="1:14" x14ac:dyDescent="0.25">
      <c r="A147" t="s">
        <v>108</v>
      </c>
      <c r="B147" t="s">
        <v>44</v>
      </c>
      <c r="C147" t="s">
        <v>115</v>
      </c>
      <c r="D147" t="s">
        <v>154</v>
      </c>
      <c r="E147">
        <v>3.31</v>
      </c>
      <c r="F147">
        <v>3.61</v>
      </c>
      <c r="G147">
        <v>3.43</v>
      </c>
      <c r="H147">
        <v>2.58</v>
      </c>
      <c r="I147">
        <v>3.48</v>
      </c>
      <c r="J147">
        <v>3.48</v>
      </c>
      <c r="K147">
        <v>2.92</v>
      </c>
      <c r="L147">
        <v>3.27</v>
      </c>
      <c r="M147">
        <v>2.41</v>
      </c>
      <c r="N147">
        <v>3.11</v>
      </c>
    </row>
    <row r="148" spans="1:14" x14ac:dyDescent="0.25">
      <c r="A148" t="s">
        <v>108</v>
      </c>
      <c r="B148" t="s">
        <v>45</v>
      </c>
      <c r="C148" t="s">
        <v>113</v>
      </c>
      <c r="D148" t="s">
        <v>154</v>
      </c>
      <c r="E148">
        <v>3.34</v>
      </c>
      <c r="F148">
        <v>2.71</v>
      </c>
      <c r="G148">
        <v>3.61</v>
      </c>
      <c r="H148">
        <v>3.04</v>
      </c>
      <c r="I148">
        <v>1.97</v>
      </c>
      <c r="J148">
        <v>3.65</v>
      </c>
      <c r="K148">
        <v>2.81</v>
      </c>
      <c r="L148">
        <v>1.44</v>
      </c>
      <c r="M148">
        <v>3.22</v>
      </c>
      <c r="N148">
        <v>1.88</v>
      </c>
    </row>
    <row r="149" spans="1:14" x14ac:dyDescent="0.25">
      <c r="A149" t="s">
        <v>108</v>
      </c>
      <c r="B149" t="s">
        <v>46</v>
      </c>
      <c r="C149" t="s">
        <v>116</v>
      </c>
      <c r="D149" t="s">
        <v>154</v>
      </c>
      <c r="E149">
        <v>3.95</v>
      </c>
      <c r="F149">
        <v>3.16</v>
      </c>
      <c r="G149">
        <v>3.82</v>
      </c>
      <c r="H149">
        <v>2.82</v>
      </c>
      <c r="I149">
        <v>3.18</v>
      </c>
      <c r="J149">
        <v>5.14</v>
      </c>
      <c r="K149">
        <v>4.2300000000000004</v>
      </c>
      <c r="L149">
        <v>4.0199999999999996</v>
      </c>
      <c r="M149">
        <v>2.4700000000000002</v>
      </c>
      <c r="N149">
        <v>4.24</v>
      </c>
    </row>
    <row r="150" spans="1:14" x14ac:dyDescent="0.25">
      <c r="A150" t="s">
        <v>108</v>
      </c>
      <c r="B150" t="s">
        <v>47</v>
      </c>
      <c r="C150" t="s">
        <v>128</v>
      </c>
      <c r="D150" t="s">
        <v>154</v>
      </c>
      <c r="E150">
        <v>2.23</v>
      </c>
      <c r="F150">
        <v>5.3</v>
      </c>
      <c r="G150">
        <v>2.16</v>
      </c>
      <c r="H150">
        <v>1.45</v>
      </c>
      <c r="I150">
        <v>1.97</v>
      </c>
      <c r="J150">
        <v>5.54</v>
      </c>
      <c r="K150">
        <v>4.04</v>
      </c>
      <c r="L150">
        <v>3.75</v>
      </c>
      <c r="M150">
        <v>2.4900000000000002</v>
      </c>
      <c r="N150">
        <v>1.82</v>
      </c>
    </row>
    <row r="151" spans="1:14" x14ac:dyDescent="0.25">
      <c r="A151" t="s">
        <v>108</v>
      </c>
      <c r="B151" t="s">
        <v>48</v>
      </c>
      <c r="C151" t="s">
        <v>126</v>
      </c>
      <c r="D151" t="s">
        <v>154</v>
      </c>
      <c r="E151">
        <v>2.17</v>
      </c>
      <c r="F151">
        <v>4.33</v>
      </c>
      <c r="G151">
        <v>1.61</v>
      </c>
      <c r="H151">
        <v>2.7</v>
      </c>
      <c r="I151">
        <v>2.06</v>
      </c>
      <c r="J151">
        <v>1.51</v>
      </c>
      <c r="K151">
        <v>1.77</v>
      </c>
      <c r="L151">
        <v>2.74</v>
      </c>
      <c r="M151">
        <v>3.14</v>
      </c>
      <c r="N151">
        <v>1.86</v>
      </c>
    </row>
    <row r="152" spans="1:14" x14ac:dyDescent="0.25">
      <c r="A152" t="s">
        <v>108</v>
      </c>
      <c r="B152" t="s">
        <v>49</v>
      </c>
      <c r="C152" t="s">
        <v>130</v>
      </c>
      <c r="D152" t="s">
        <v>154</v>
      </c>
      <c r="E152">
        <v>3.99</v>
      </c>
      <c r="F152">
        <v>2.42</v>
      </c>
      <c r="G152">
        <v>1.71</v>
      </c>
      <c r="H152">
        <v>1.96</v>
      </c>
      <c r="I152">
        <v>3.6</v>
      </c>
      <c r="J152">
        <v>1.89</v>
      </c>
      <c r="K152">
        <v>2.17</v>
      </c>
      <c r="L152">
        <v>2.58</v>
      </c>
      <c r="M152">
        <v>2.36</v>
      </c>
      <c r="N152">
        <v>2.68</v>
      </c>
    </row>
    <row r="153" spans="1:14" x14ac:dyDescent="0.25">
      <c r="A153" t="s">
        <v>108</v>
      </c>
      <c r="B153" t="s">
        <v>50</v>
      </c>
      <c r="C153" t="s">
        <v>123</v>
      </c>
      <c r="D153" t="s">
        <v>154</v>
      </c>
      <c r="E153">
        <v>3.12</v>
      </c>
      <c r="F153">
        <v>3.86</v>
      </c>
      <c r="G153">
        <v>2.74</v>
      </c>
      <c r="H153">
        <v>2.2799999999999998</v>
      </c>
      <c r="I153">
        <v>2.14</v>
      </c>
      <c r="J153">
        <v>2.52</v>
      </c>
      <c r="K153">
        <v>2.5099999999999998</v>
      </c>
      <c r="L153">
        <v>3.25</v>
      </c>
      <c r="M153">
        <v>2.89</v>
      </c>
      <c r="N153">
        <v>2.2200000000000002</v>
      </c>
    </row>
    <row r="154" spans="1:14" x14ac:dyDescent="0.25">
      <c r="A154" t="s">
        <v>108</v>
      </c>
      <c r="B154" t="s">
        <v>51</v>
      </c>
      <c r="C154" t="s">
        <v>129</v>
      </c>
      <c r="D154" t="s">
        <v>154</v>
      </c>
      <c r="E154">
        <v>2.11</v>
      </c>
      <c r="F154">
        <v>3.22</v>
      </c>
      <c r="G154">
        <v>2.7</v>
      </c>
      <c r="H154">
        <v>2.4500000000000002</v>
      </c>
      <c r="I154">
        <v>2.31</v>
      </c>
      <c r="J154">
        <v>2.13</v>
      </c>
      <c r="K154">
        <v>2.46</v>
      </c>
      <c r="L154">
        <v>2.1800000000000002</v>
      </c>
      <c r="M154">
        <v>3.41</v>
      </c>
      <c r="N154">
        <v>2.86</v>
      </c>
    </row>
    <row r="155" spans="1:14" x14ac:dyDescent="0.25">
      <c r="A155" t="s">
        <v>108</v>
      </c>
      <c r="B155" t="s">
        <v>52</v>
      </c>
      <c r="C155" t="s">
        <v>120</v>
      </c>
      <c r="D155" t="s">
        <v>154</v>
      </c>
      <c r="E155">
        <v>2.62</v>
      </c>
      <c r="F155">
        <v>2.0299999999999998</v>
      </c>
      <c r="G155">
        <v>3.22</v>
      </c>
      <c r="H155">
        <v>2.94</v>
      </c>
      <c r="I155">
        <v>3.67</v>
      </c>
      <c r="J155">
        <v>2.59</v>
      </c>
      <c r="K155">
        <v>4.12</v>
      </c>
      <c r="L155">
        <v>3.67</v>
      </c>
      <c r="M155">
        <v>2.83</v>
      </c>
      <c r="N155">
        <v>3.54</v>
      </c>
    </row>
    <row r="156" spans="1:14" x14ac:dyDescent="0.25">
      <c r="A156" t="s">
        <v>108</v>
      </c>
      <c r="B156" t="s">
        <v>53</v>
      </c>
      <c r="C156" t="s">
        <v>125</v>
      </c>
      <c r="D156" t="s">
        <v>154</v>
      </c>
      <c r="E156">
        <v>4.8</v>
      </c>
      <c r="F156">
        <v>2.14</v>
      </c>
      <c r="G156">
        <v>4.96</v>
      </c>
      <c r="H156">
        <v>5.22</v>
      </c>
      <c r="I156">
        <v>2.83</v>
      </c>
      <c r="J156">
        <v>3.12</v>
      </c>
      <c r="K156">
        <v>3.88</v>
      </c>
      <c r="L156">
        <v>3.07</v>
      </c>
      <c r="M156">
        <v>2.23</v>
      </c>
      <c r="N156">
        <v>2.6</v>
      </c>
    </row>
    <row r="157" spans="1:14" x14ac:dyDescent="0.25">
      <c r="A157" t="s">
        <v>108</v>
      </c>
      <c r="B157" t="s">
        <v>54</v>
      </c>
      <c r="C157" t="s">
        <v>118</v>
      </c>
      <c r="D157" t="s">
        <v>154</v>
      </c>
      <c r="E157">
        <v>1.68</v>
      </c>
      <c r="F157">
        <v>2.67</v>
      </c>
      <c r="G157">
        <v>2.59</v>
      </c>
      <c r="H157">
        <v>2.06</v>
      </c>
      <c r="I157">
        <v>1.84</v>
      </c>
      <c r="J157">
        <v>1.97</v>
      </c>
      <c r="K157">
        <v>2.89</v>
      </c>
      <c r="L157">
        <v>2.0299999999999998</v>
      </c>
      <c r="M157">
        <v>2.0099999999999998</v>
      </c>
      <c r="N157">
        <v>1.75</v>
      </c>
    </row>
    <row r="158" spans="1:14" x14ac:dyDescent="0.25">
      <c r="A158" t="s">
        <v>108</v>
      </c>
      <c r="B158" t="s">
        <v>55</v>
      </c>
      <c r="C158" t="s">
        <v>119</v>
      </c>
      <c r="D158" t="s">
        <v>154</v>
      </c>
      <c r="E158">
        <v>2.2000000000000002</v>
      </c>
      <c r="F158">
        <v>4.3</v>
      </c>
      <c r="G158">
        <v>3.61</v>
      </c>
      <c r="H158">
        <v>3.54</v>
      </c>
      <c r="I158">
        <v>3.33</v>
      </c>
      <c r="J158">
        <v>3.06</v>
      </c>
      <c r="K158">
        <v>2.66</v>
      </c>
      <c r="L158">
        <v>2.23</v>
      </c>
      <c r="M158">
        <v>2.31</v>
      </c>
      <c r="N158">
        <v>1.91</v>
      </c>
    </row>
    <row r="159" spans="1:14" x14ac:dyDescent="0.25">
      <c r="A159" t="s">
        <v>108</v>
      </c>
      <c r="B159" t="s">
        <v>56</v>
      </c>
      <c r="C159" t="s">
        <v>121</v>
      </c>
      <c r="D159" t="s">
        <v>154</v>
      </c>
      <c r="E159">
        <v>2.2000000000000002</v>
      </c>
      <c r="F159">
        <v>4.8</v>
      </c>
      <c r="G159">
        <v>3.13</v>
      </c>
      <c r="H159">
        <v>2.7</v>
      </c>
      <c r="I159">
        <v>2.76</v>
      </c>
      <c r="J159">
        <v>2.65</v>
      </c>
      <c r="K159">
        <v>3.37</v>
      </c>
      <c r="L159">
        <v>2.35</v>
      </c>
      <c r="M159">
        <v>3.56</v>
      </c>
      <c r="N159">
        <v>1.58</v>
      </c>
    </row>
    <row r="160" spans="1:14" x14ac:dyDescent="0.25">
      <c r="A160" t="s">
        <v>108</v>
      </c>
      <c r="B160" t="s">
        <v>57</v>
      </c>
      <c r="C160" t="s">
        <v>130</v>
      </c>
      <c r="D160" t="s">
        <v>154</v>
      </c>
      <c r="E160">
        <v>5.0999999999999996</v>
      </c>
      <c r="F160">
        <v>2.93</v>
      </c>
      <c r="G160">
        <v>2.6</v>
      </c>
      <c r="H160">
        <v>1.33</v>
      </c>
      <c r="I160">
        <v>2.36</v>
      </c>
      <c r="J160">
        <v>2.83</v>
      </c>
      <c r="K160">
        <v>1.57</v>
      </c>
      <c r="L160">
        <v>3.35</v>
      </c>
      <c r="M160">
        <v>3.49</v>
      </c>
      <c r="N160">
        <v>1.89</v>
      </c>
    </row>
    <row r="161" spans="1:14" x14ac:dyDescent="0.25">
      <c r="A161" t="s">
        <v>108</v>
      </c>
      <c r="B161" t="s">
        <v>58</v>
      </c>
      <c r="C161" t="s">
        <v>126</v>
      </c>
      <c r="D161" t="s">
        <v>154</v>
      </c>
      <c r="E161">
        <v>2.98</v>
      </c>
      <c r="F161">
        <v>2.11</v>
      </c>
      <c r="G161">
        <v>1.68</v>
      </c>
      <c r="H161">
        <v>3.6</v>
      </c>
      <c r="I161">
        <v>1.94</v>
      </c>
      <c r="J161">
        <v>2.4900000000000002</v>
      </c>
      <c r="K161">
        <v>1.58</v>
      </c>
      <c r="L161">
        <v>1.25</v>
      </c>
      <c r="M161">
        <v>1.77</v>
      </c>
      <c r="N161">
        <v>2.4300000000000002</v>
      </c>
    </row>
    <row r="162" spans="1:14" x14ac:dyDescent="0.25">
      <c r="A162" t="s">
        <v>108</v>
      </c>
      <c r="B162" t="s">
        <v>59</v>
      </c>
      <c r="C162" t="s">
        <v>127</v>
      </c>
      <c r="D162" t="s">
        <v>154</v>
      </c>
      <c r="E162">
        <v>5.52</v>
      </c>
      <c r="F162">
        <v>2.65</v>
      </c>
      <c r="G162">
        <v>3.45</v>
      </c>
      <c r="H162">
        <v>4.5199999999999996</v>
      </c>
      <c r="I162">
        <v>4.13</v>
      </c>
      <c r="J162">
        <v>4</v>
      </c>
      <c r="K162">
        <v>4.1900000000000004</v>
      </c>
      <c r="L162">
        <v>5.74</v>
      </c>
      <c r="M162">
        <v>3.97</v>
      </c>
      <c r="N162">
        <v>3.33</v>
      </c>
    </row>
    <row r="163" spans="1:14" x14ac:dyDescent="0.25">
      <c r="A163" t="s">
        <v>108</v>
      </c>
      <c r="B163" t="s">
        <v>60</v>
      </c>
      <c r="C163" t="s">
        <v>121</v>
      </c>
      <c r="D163" t="s">
        <v>154</v>
      </c>
      <c r="E163">
        <v>2.87</v>
      </c>
      <c r="F163">
        <v>2.54</v>
      </c>
      <c r="G163">
        <v>2.73</v>
      </c>
      <c r="H163">
        <v>3.2</v>
      </c>
      <c r="I163">
        <v>3.35</v>
      </c>
      <c r="J163">
        <v>3.34</v>
      </c>
      <c r="K163">
        <v>3.47</v>
      </c>
      <c r="L163">
        <v>2.46</v>
      </c>
      <c r="M163">
        <v>2.11</v>
      </c>
      <c r="N163">
        <v>3.26</v>
      </c>
    </row>
    <row r="164" spans="1:14" x14ac:dyDescent="0.25">
      <c r="A164" t="s">
        <v>108</v>
      </c>
      <c r="B164" t="s">
        <v>61</v>
      </c>
      <c r="C164" t="s">
        <v>123</v>
      </c>
      <c r="D164" t="s">
        <v>154</v>
      </c>
      <c r="E164">
        <v>3.84</v>
      </c>
      <c r="F164">
        <v>2.57</v>
      </c>
      <c r="G164">
        <v>2.62</v>
      </c>
      <c r="H164">
        <v>3.09</v>
      </c>
      <c r="I164">
        <v>3.74</v>
      </c>
      <c r="J164">
        <v>2.54</v>
      </c>
      <c r="K164">
        <v>3.66</v>
      </c>
      <c r="L164">
        <v>2.94</v>
      </c>
      <c r="M164">
        <v>4.67</v>
      </c>
      <c r="N164">
        <v>2.13</v>
      </c>
    </row>
    <row r="165" spans="1:14" x14ac:dyDescent="0.25">
      <c r="A165" t="s">
        <v>108</v>
      </c>
      <c r="B165" t="s">
        <v>62</v>
      </c>
      <c r="C165" t="s">
        <v>119</v>
      </c>
      <c r="D165" t="s">
        <v>154</v>
      </c>
      <c r="E165">
        <v>3.62</v>
      </c>
      <c r="F165">
        <v>4.05</v>
      </c>
      <c r="G165">
        <v>4.79</v>
      </c>
      <c r="H165">
        <v>3.42</v>
      </c>
      <c r="I165">
        <v>3.27</v>
      </c>
      <c r="J165">
        <v>2.4300000000000002</v>
      </c>
      <c r="K165">
        <v>2.0499999999999998</v>
      </c>
      <c r="L165">
        <v>3.41</v>
      </c>
      <c r="M165">
        <v>2.08</v>
      </c>
      <c r="N165">
        <v>2.88</v>
      </c>
    </row>
    <row r="166" spans="1:14" x14ac:dyDescent="0.25">
      <c r="A166" t="s">
        <v>108</v>
      </c>
      <c r="B166" t="s">
        <v>63</v>
      </c>
      <c r="C166" t="s">
        <v>124</v>
      </c>
      <c r="D166" t="s">
        <v>154</v>
      </c>
      <c r="E166">
        <v>1.92</v>
      </c>
      <c r="F166">
        <v>2.91</v>
      </c>
      <c r="G166">
        <v>2.17</v>
      </c>
      <c r="H166">
        <v>2.08</v>
      </c>
      <c r="I166">
        <v>1.92</v>
      </c>
      <c r="J166">
        <v>1.85</v>
      </c>
      <c r="K166">
        <v>2.06</v>
      </c>
      <c r="L166">
        <v>2.5299999999999998</v>
      </c>
      <c r="M166">
        <v>2</v>
      </c>
      <c r="N166">
        <v>2.1800000000000002</v>
      </c>
    </row>
    <row r="167" spans="1:14" x14ac:dyDescent="0.25">
      <c r="A167" t="s">
        <v>108</v>
      </c>
      <c r="B167" t="s">
        <v>64</v>
      </c>
      <c r="C167" t="s">
        <v>128</v>
      </c>
      <c r="D167" t="s">
        <v>154</v>
      </c>
      <c r="E167">
        <v>2.0699999999999998</v>
      </c>
      <c r="F167">
        <v>2.0499999999999998</v>
      </c>
      <c r="G167">
        <v>2.0299999999999998</v>
      </c>
      <c r="H167">
        <v>3.12</v>
      </c>
      <c r="I167">
        <v>2</v>
      </c>
      <c r="J167">
        <v>2.54</v>
      </c>
      <c r="K167">
        <v>4.63</v>
      </c>
      <c r="L167">
        <v>1.34</v>
      </c>
      <c r="M167">
        <v>1.89</v>
      </c>
    </row>
    <row r="168" spans="1:14" x14ac:dyDescent="0.25">
      <c r="A168" t="s">
        <v>108</v>
      </c>
      <c r="B168" t="s">
        <v>65</v>
      </c>
      <c r="C168" t="s">
        <v>129</v>
      </c>
      <c r="D168" t="s">
        <v>154</v>
      </c>
      <c r="E168">
        <v>2.06</v>
      </c>
      <c r="F168">
        <v>2.65</v>
      </c>
      <c r="G168">
        <v>2.92</v>
      </c>
      <c r="H168">
        <v>5.0599999999999996</v>
      </c>
      <c r="I168">
        <v>2.11</v>
      </c>
      <c r="J168">
        <v>2.27</v>
      </c>
      <c r="K168">
        <v>2.52</v>
      </c>
      <c r="L168">
        <v>2.27</v>
      </c>
      <c r="M168">
        <v>3.84</v>
      </c>
      <c r="N168">
        <v>1.84</v>
      </c>
    </row>
    <row r="169" spans="1:14" x14ac:dyDescent="0.25">
      <c r="A169" t="s">
        <v>108</v>
      </c>
      <c r="B169" t="s">
        <v>66</v>
      </c>
      <c r="C169" t="s">
        <v>125</v>
      </c>
      <c r="D169" t="s">
        <v>154</v>
      </c>
      <c r="E169">
        <v>4.32</v>
      </c>
      <c r="F169">
        <v>2.81</v>
      </c>
      <c r="G169">
        <v>3.35</v>
      </c>
      <c r="H169">
        <v>2.68</v>
      </c>
      <c r="I169">
        <v>2.76</v>
      </c>
      <c r="J169">
        <v>3.5</v>
      </c>
      <c r="K169">
        <v>3.1</v>
      </c>
      <c r="L169">
        <v>2.41</v>
      </c>
      <c r="M169">
        <v>2.23</v>
      </c>
      <c r="N169">
        <v>5.22</v>
      </c>
    </row>
    <row r="170" spans="1:14" x14ac:dyDescent="0.25">
      <c r="A170" t="s">
        <v>108</v>
      </c>
      <c r="B170" t="s">
        <v>67</v>
      </c>
      <c r="C170" t="s">
        <v>120</v>
      </c>
      <c r="D170" t="s">
        <v>154</v>
      </c>
      <c r="E170">
        <v>4.72</v>
      </c>
      <c r="F170">
        <v>3.63</v>
      </c>
      <c r="G170">
        <v>4.1500000000000004</v>
      </c>
      <c r="H170">
        <v>3.39</v>
      </c>
      <c r="I170">
        <v>2.81</v>
      </c>
      <c r="J170">
        <v>3.87</v>
      </c>
      <c r="K170">
        <v>2.85</v>
      </c>
      <c r="L170">
        <v>7.15</v>
      </c>
      <c r="M170">
        <v>3.19</v>
      </c>
      <c r="N170">
        <v>4.0599999999999996</v>
      </c>
    </row>
    <row r="171" spans="1:14" x14ac:dyDescent="0.25">
      <c r="A171" t="s">
        <v>108</v>
      </c>
      <c r="B171" t="s">
        <v>68</v>
      </c>
      <c r="C171" t="s">
        <v>114</v>
      </c>
      <c r="D171" t="s">
        <v>154</v>
      </c>
      <c r="E171">
        <v>3.44</v>
      </c>
      <c r="F171">
        <v>2.91</v>
      </c>
      <c r="G171">
        <v>3.09</v>
      </c>
      <c r="H171">
        <v>2.27</v>
      </c>
      <c r="I171">
        <v>2.2599999999999998</v>
      </c>
      <c r="J171">
        <v>1.89</v>
      </c>
      <c r="K171">
        <v>2.04</v>
      </c>
      <c r="L171">
        <v>1.59</v>
      </c>
      <c r="M171">
        <v>1.83</v>
      </c>
      <c r="N171">
        <v>1.24</v>
      </c>
    </row>
    <row r="172" spans="1:14" x14ac:dyDescent="0.25">
      <c r="A172" t="s">
        <v>108</v>
      </c>
      <c r="B172" t="s">
        <v>69</v>
      </c>
      <c r="C172" t="s">
        <v>122</v>
      </c>
      <c r="D172" t="s">
        <v>154</v>
      </c>
      <c r="E172">
        <v>4.8499999999999996</v>
      </c>
      <c r="F172">
        <v>247</v>
      </c>
      <c r="G172">
        <v>3.22</v>
      </c>
      <c r="H172">
        <v>2.91</v>
      </c>
      <c r="I172">
        <v>3.6</v>
      </c>
      <c r="J172">
        <v>3.44</v>
      </c>
      <c r="K172">
        <v>2.6</v>
      </c>
      <c r="L172">
        <v>2.15</v>
      </c>
      <c r="M172">
        <v>2.0099999999999998</v>
      </c>
      <c r="N172">
        <v>3.11</v>
      </c>
    </row>
    <row r="173" spans="1:14" x14ac:dyDescent="0.25">
      <c r="A173" t="s">
        <v>108</v>
      </c>
      <c r="B173" t="s">
        <v>70</v>
      </c>
      <c r="C173" t="s">
        <v>117</v>
      </c>
      <c r="D173" t="s">
        <v>154</v>
      </c>
      <c r="E173">
        <v>2.82</v>
      </c>
      <c r="F173">
        <v>2.1</v>
      </c>
      <c r="G173">
        <v>3.93</v>
      </c>
      <c r="H173">
        <v>2.97</v>
      </c>
      <c r="I173">
        <v>3.69</v>
      </c>
      <c r="J173">
        <v>4.37</v>
      </c>
      <c r="K173">
        <v>2.5499999999999998</v>
      </c>
      <c r="L173">
        <v>3.81</v>
      </c>
      <c r="M173">
        <v>3</v>
      </c>
      <c r="N173">
        <v>8.83</v>
      </c>
    </row>
    <row r="174" spans="1:14" x14ac:dyDescent="0.25">
      <c r="A174" t="s">
        <v>108</v>
      </c>
      <c r="B174" t="s">
        <v>71</v>
      </c>
      <c r="C174" t="s">
        <v>113</v>
      </c>
      <c r="D174" t="s">
        <v>154</v>
      </c>
    </row>
    <row r="175" spans="1:14" x14ac:dyDescent="0.25">
      <c r="A175" t="s">
        <v>108</v>
      </c>
      <c r="B175" t="s">
        <v>72</v>
      </c>
      <c r="C175" t="s">
        <v>116</v>
      </c>
      <c r="D175" t="s">
        <v>154</v>
      </c>
      <c r="E175">
        <v>5.5</v>
      </c>
      <c r="F175">
        <v>3.28</v>
      </c>
      <c r="G175">
        <v>4.78</v>
      </c>
      <c r="H175">
        <v>3.14</v>
      </c>
      <c r="I175">
        <v>3.99</v>
      </c>
      <c r="J175">
        <v>4.6500000000000004</v>
      </c>
      <c r="K175">
        <v>2.48</v>
      </c>
      <c r="L175">
        <v>3.52</v>
      </c>
      <c r="M175">
        <v>3.57</v>
      </c>
      <c r="N175">
        <v>2.52</v>
      </c>
    </row>
    <row r="176" spans="1:14" x14ac:dyDescent="0.25">
      <c r="A176" t="s">
        <v>108</v>
      </c>
      <c r="B176" t="s">
        <v>73</v>
      </c>
      <c r="C176" t="s">
        <v>118</v>
      </c>
      <c r="D176" t="s">
        <v>154</v>
      </c>
      <c r="E176">
        <v>2.84</v>
      </c>
      <c r="F176">
        <v>1.85</v>
      </c>
      <c r="G176">
        <v>2.57</v>
      </c>
      <c r="H176">
        <v>2.84</v>
      </c>
      <c r="I176">
        <v>4.45</v>
      </c>
      <c r="J176">
        <v>2.97</v>
      </c>
      <c r="K176">
        <v>1.62</v>
      </c>
      <c r="L176">
        <v>3.14</v>
      </c>
      <c r="M176">
        <v>2.09</v>
      </c>
      <c r="N176">
        <v>3.45</v>
      </c>
    </row>
    <row r="177" spans="1:14" x14ac:dyDescent="0.25">
      <c r="A177" t="s">
        <v>108</v>
      </c>
      <c r="B177" t="s">
        <v>74</v>
      </c>
      <c r="C177" t="s">
        <v>115</v>
      </c>
      <c r="D177" t="s">
        <v>154</v>
      </c>
      <c r="E177">
        <v>3.7</v>
      </c>
      <c r="F177">
        <v>5.45</v>
      </c>
      <c r="G177">
        <v>3.62</v>
      </c>
      <c r="H177">
        <v>4.45</v>
      </c>
      <c r="I177">
        <v>2.11</v>
      </c>
      <c r="J177">
        <v>4.82</v>
      </c>
      <c r="K177">
        <v>4.99</v>
      </c>
      <c r="L177">
        <v>2.97</v>
      </c>
      <c r="M177">
        <v>3.99</v>
      </c>
      <c r="N177">
        <v>4.74</v>
      </c>
    </row>
    <row r="178" spans="1:14" x14ac:dyDescent="0.25">
      <c r="A178" t="s">
        <v>108</v>
      </c>
      <c r="B178" t="s">
        <v>75</v>
      </c>
      <c r="C178" t="s">
        <v>131</v>
      </c>
      <c r="D178" t="s">
        <v>154</v>
      </c>
    </row>
    <row r="179" spans="1:14" x14ac:dyDescent="0.25">
      <c r="A179" t="s">
        <v>108</v>
      </c>
      <c r="B179" t="s">
        <v>76</v>
      </c>
      <c r="C179" t="s">
        <v>132</v>
      </c>
      <c r="D179" t="s">
        <v>154</v>
      </c>
    </row>
    <row r="180" spans="1:14" x14ac:dyDescent="0.25">
      <c r="A180" t="s">
        <v>108</v>
      </c>
      <c r="B180" t="s">
        <v>77</v>
      </c>
      <c r="C180" t="s">
        <v>133</v>
      </c>
      <c r="D180" t="s">
        <v>154</v>
      </c>
    </row>
    <row r="181" spans="1:14" x14ac:dyDescent="0.25">
      <c r="A181" t="s">
        <v>108</v>
      </c>
      <c r="B181" t="s">
        <v>78</v>
      </c>
      <c r="C181" t="s">
        <v>134</v>
      </c>
      <c r="D181" t="s">
        <v>154</v>
      </c>
    </row>
    <row r="182" spans="1:14" x14ac:dyDescent="0.25">
      <c r="A182" t="s">
        <v>108</v>
      </c>
      <c r="B182" t="s">
        <v>79</v>
      </c>
      <c r="C182" t="s">
        <v>135</v>
      </c>
      <c r="D182" t="s">
        <v>154</v>
      </c>
    </row>
    <row r="183" spans="1:14" x14ac:dyDescent="0.25">
      <c r="A183" t="s">
        <v>108</v>
      </c>
      <c r="B183" t="s">
        <v>80</v>
      </c>
      <c r="C183" t="s">
        <v>136</v>
      </c>
      <c r="D183" t="s">
        <v>154</v>
      </c>
    </row>
    <row r="184" spans="1:14" x14ac:dyDescent="0.25">
      <c r="A184" t="s">
        <v>108</v>
      </c>
      <c r="B184" t="s">
        <v>81</v>
      </c>
      <c r="C184" t="s">
        <v>137</v>
      </c>
      <c r="D184" t="s">
        <v>154</v>
      </c>
    </row>
    <row r="185" spans="1:14" x14ac:dyDescent="0.25">
      <c r="A185" t="s">
        <v>108</v>
      </c>
      <c r="B185" t="s">
        <v>82</v>
      </c>
      <c r="C185" t="s">
        <v>138</v>
      </c>
      <c r="D185" t="s">
        <v>154</v>
      </c>
    </row>
    <row r="186" spans="1:14" x14ac:dyDescent="0.25">
      <c r="A186" t="s">
        <v>108</v>
      </c>
      <c r="B186" t="s">
        <v>83</v>
      </c>
      <c r="C186" t="s">
        <v>138</v>
      </c>
      <c r="D186" t="s">
        <v>154</v>
      </c>
    </row>
    <row r="187" spans="1:14" x14ac:dyDescent="0.25">
      <c r="A187" t="s">
        <v>108</v>
      </c>
      <c r="B187" t="s">
        <v>84</v>
      </c>
      <c r="C187" t="s">
        <v>134</v>
      </c>
      <c r="D187" t="s">
        <v>154</v>
      </c>
    </row>
    <row r="188" spans="1:14" x14ac:dyDescent="0.25">
      <c r="A188" t="s">
        <v>108</v>
      </c>
      <c r="B188" t="s">
        <v>85</v>
      </c>
      <c r="C188" t="s">
        <v>131</v>
      </c>
      <c r="D188" t="s">
        <v>154</v>
      </c>
    </row>
    <row r="189" spans="1:14" x14ac:dyDescent="0.25">
      <c r="A189" t="s">
        <v>108</v>
      </c>
      <c r="B189" t="s">
        <v>86</v>
      </c>
      <c r="C189" t="s">
        <v>136</v>
      </c>
      <c r="D189" t="s">
        <v>154</v>
      </c>
    </row>
    <row r="190" spans="1:14" x14ac:dyDescent="0.25">
      <c r="A190" t="s">
        <v>108</v>
      </c>
      <c r="B190" t="s">
        <v>87</v>
      </c>
      <c r="C190" t="s">
        <v>132</v>
      </c>
      <c r="D190" t="s">
        <v>154</v>
      </c>
    </row>
    <row r="191" spans="1:14" x14ac:dyDescent="0.25">
      <c r="A191" t="s">
        <v>108</v>
      </c>
      <c r="B191" t="s">
        <v>141</v>
      </c>
      <c r="C191" t="s">
        <v>135</v>
      </c>
      <c r="D191" t="s">
        <v>154</v>
      </c>
    </row>
    <row r="192" spans="1:14" x14ac:dyDescent="0.25">
      <c r="A192" t="s">
        <v>108</v>
      </c>
      <c r="B192" t="s">
        <v>89</v>
      </c>
      <c r="C192" t="s">
        <v>137</v>
      </c>
      <c r="D192" t="s">
        <v>154</v>
      </c>
    </row>
    <row r="193" spans="1:4" x14ac:dyDescent="0.25">
      <c r="A193" t="s">
        <v>108</v>
      </c>
      <c r="B193" t="s">
        <v>90</v>
      </c>
      <c r="C193" t="s">
        <v>133</v>
      </c>
      <c r="D193" t="s">
        <v>154</v>
      </c>
    </row>
    <row r="194" spans="1:4" x14ac:dyDescent="0.25">
      <c r="A194" t="s">
        <v>108</v>
      </c>
      <c r="B194" t="s">
        <v>91</v>
      </c>
      <c r="C194" t="s">
        <v>133</v>
      </c>
      <c r="D194" t="s">
        <v>154</v>
      </c>
    </row>
    <row r="195" spans="1:4" x14ac:dyDescent="0.25">
      <c r="A195" t="s">
        <v>108</v>
      </c>
      <c r="B195" t="s">
        <v>92</v>
      </c>
      <c r="C195" t="s">
        <v>134</v>
      </c>
      <c r="D195" t="s">
        <v>154</v>
      </c>
    </row>
    <row r="196" spans="1:4" x14ac:dyDescent="0.25">
      <c r="A196" t="s">
        <v>108</v>
      </c>
      <c r="B196" t="s">
        <v>93</v>
      </c>
      <c r="C196" t="s">
        <v>132</v>
      </c>
      <c r="D196" t="s">
        <v>154</v>
      </c>
    </row>
    <row r="197" spans="1:4" x14ac:dyDescent="0.25">
      <c r="A197" t="s">
        <v>108</v>
      </c>
      <c r="B197" t="s">
        <v>94</v>
      </c>
      <c r="C197" t="s">
        <v>136</v>
      </c>
      <c r="D197" t="s">
        <v>154</v>
      </c>
    </row>
    <row r="198" spans="1:4" x14ac:dyDescent="0.25">
      <c r="A198" t="s">
        <v>108</v>
      </c>
      <c r="B198" t="s">
        <v>95</v>
      </c>
      <c r="C198" t="s">
        <v>137</v>
      </c>
      <c r="D198" t="s">
        <v>154</v>
      </c>
    </row>
    <row r="199" spans="1:4" x14ac:dyDescent="0.25">
      <c r="A199" t="s">
        <v>108</v>
      </c>
      <c r="B199" t="s">
        <v>96</v>
      </c>
      <c r="C199" t="s">
        <v>138</v>
      </c>
      <c r="D199" t="s">
        <v>154</v>
      </c>
    </row>
    <row r="200" spans="1:4" x14ac:dyDescent="0.25">
      <c r="A200" t="s">
        <v>108</v>
      </c>
      <c r="B200" t="s">
        <v>97</v>
      </c>
      <c r="C200" t="s">
        <v>131</v>
      </c>
      <c r="D200" t="s">
        <v>154</v>
      </c>
    </row>
    <row r="201" spans="1:4" x14ac:dyDescent="0.25">
      <c r="A201" t="s">
        <v>108</v>
      </c>
      <c r="B201" t="s">
        <v>98</v>
      </c>
      <c r="C201" t="s">
        <v>135</v>
      </c>
      <c r="D201" t="s">
        <v>154</v>
      </c>
    </row>
    <row r="202" spans="1:4" x14ac:dyDescent="0.25">
      <c r="A202" t="s">
        <v>108</v>
      </c>
      <c r="B202" t="s">
        <v>99</v>
      </c>
      <c r="C202" t="s">
        <v>134</v>
      </c>
      <c r="D202" t="s">
        <v>154</v>
      </c>
    </row>
    <row r="203" spans="1:4" x14ac:dyDescent="0.25">
      <c r="A203" t="s">
        <v>108</v>
      </c>
      <c r="B203" t="s">
        <v>100</v>
      </c>
      <c r="C203" t="s">
        <v>137</v>
      </c>
      <c r="D203" t="s">
        <v>154</v>
      </c>
    </row>
    <row r="204" spans="1:4" x14ac:dyDescent="0.25">
      <c r="A204" t="s">
        <v>108</v>
      </c>
      <c r="B204" t="s">
        <v>101</v>
      </c>
      <c r="C204" t="s">
        <v>135</v>
      </c>
      <c r="D204" t="s">
        <v>154</v>
      </c>
    </row>
    <row r="205" spans="1:4" x14ac:dyDescent="0.25">
      <c r="A205" t="s">
        <v>108</v>
      </c>
      <c r="B205" t="s">
        <v>102</v>
      </c>
      <c r="C205" t="s">
        <v>132</v>
      </c>
      <c r="D205" t="s">
        <v>154</v>
      </c>
    </row>
    <row r="206" spans="1:4" x14ac:dyDescent="0.25">
      <c r="A206" t="s">
        <v>108</v>
      </c>
      <c r="B206" t="s">
        <v>103</v>
      </c>
      <c r="C206" t="s">
        <v>136</v>
      </c>
      <c r="D206" t="s">
        <v>154</v>
      </c>
    </row>
    <row r="207" spans="1:4" x14ac:dyDescent="0.25">
      <c r="A207" t="s">
        <v>108</v>
      </c>
      <c r="B207" t="s">
        <v>104</v>
      </c>
      <c r="C207" t="s">
        <v>133</v>
      </c>
      <c r="D207" t="s">
        <v>154</v>
      </c>
    </row>
    <row r="208" spans="1:4" x14ac:dyDescent="0.25">
      <c r="A208" t="s">
        <v>108</v>
      </c>
      <c r="B208" t="s">
        <v>105</v>
      </c>
      <c r="C208" t="s">
        <v>138</v>
      </c>
      <c r="D208" t="s">
        <v>154</v>
      </c>
    </row>
    <row r="209" spans="1:4" x14ac:dyDescent="0.25">
      <c r="A209" t="s">
        <v>108</v>
      </c>
      <c r="B209" t="s">
        <v>106</v>
      </c>
      <c r="C209" t="s">
        <v>131</v>
      </c>
      <c r="D209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Stem Diameter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Grint, Kolby - FPAC-NRCS, ALTOONA, WI</dc:creator>
  <cp:lastModifiedBy>Grint, Kolby - FPAC-NRCS, ALTOONA, WI</cp:lastModifiedBy>
  <dcterms:created xsi:type="dcterms:W3CDTF">2023-03-30T12:45:31Z</dcterms:created>
  <dcterms:modified xsi:type="dcterms:W3CDTF">2023-03-30T16:22:42Z</dcterms:modified>
</cp:coreProperties>
</file>