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olby_grint_usda_gov/Documents/Documents/R Vizualizations and Data/WI-Hemp-Trial-Analysis/"/>
    </mc:Choice>
  </mc:AlternateContent>
  <xr:revisionPtr revIDLastSave="37" documentId="8_{69867591-F857-40FD-8C5A-BE971BA0F5B9}" xr6:coauthVersionLast="47" xr6:coauthVersionMax="47" xr10:uidLastSave="{F036D8A9-DE10-43A3-8EA4-D369669CA8E5}"/>
  <bookViews>
    <workbookView xWindow="-28920" yWindow="-120" windowWidth="29040" windowHeight="15840" xr2:uid="{67716C73-99BA-4D1E-95AC-B6BD1A98BF64}"/>
  </bookViews>
  <sheets>
    <sheet name="Sheet1" sheetId="1" r:id="rId1"/>
    <sheet name="Stem Diame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<sst xmlns="http://schemas.openxmlformats.org/spreadsheetml/2006/main" count="1709" uniqueCount="167">
  <si>
    <t>Plot #</t>
  </si>
  <si>
    <t>Plants/acre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</si>
  <si>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</si>
  <si>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</si>
  <si>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</si>
  <si>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</si>
  <si>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</si>
  <si>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</si>
  <si>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</si>
  <si>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</si>
  <si>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</si>
  <si>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</si>
  <si>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</si>
  <si>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</si>
  <si>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</si>
  <si>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</si>
  <si>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</si>
  <si>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</si>
  <si>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</si>
  <si>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</si>
  <si>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</si>
  <si>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</si>
  <si>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</si>
  <si>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</si>
  <si>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</si>
  <si>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</si>
  <si>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</si>
  <si>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</si>
  <si>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</si>
  <si>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</si>
  <si>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</si>
  <si>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</si>
  <si>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</si>
  <si>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</si>
  <si>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</si>
  <si>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</si>
  <si>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</si>
  <si>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</si>
  <si>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</si>
  <si>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</si>
  <si>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</si>
  <si>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</si>
  <si>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</si>
  <si>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</si>
  <si>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</si>
  <si>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</si>
  <si>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</si>
  <si>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310-14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</si>
  <si>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</si>
  <si>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</si>
  <si>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</si>
  <si>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</si>
  <si>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</si>
  <si>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</si>
  <si>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</si>
  <si>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</si>
  <si>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</si>
  <si>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</si>
  <si>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</si>
  <si>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</si>
  <si>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</si>
  <si>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</si>
  <si>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</si>
  <si>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</si>
  <si>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</si>
  <si>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</si>
  <si>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</si>
  <si>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</si>
  <si>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</si>
  <si>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</si>
  <si>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</si>
  <si>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</si>
  <si>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</si>
  <si>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</si>
  <si>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</si>
  <si>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</si>
  <si>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</si>
  <si>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</si>
  <si>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</si>
  <si>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</si>
  <si>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</si>
  <si>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</si>
  <si>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</si>
  <si>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</si>
  <si>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</si>
  <si>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</si>
  <si>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</si>
  <si>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606-5?</t>
  </si>
  <si>
    <t>607-7</t>
  </si>
  <si>
    <t>608-3</t>
  </si>
  <si>
    <t>701-3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</si>
  <si>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</si>
  <si>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</si>
  <si>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</si>
  <si>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</si>
  <si>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</si>
  <si>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</si>
  <si>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</si>
  <si>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</si>
  <si>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</si>
  <si>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</si>
  <si>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</si>
  <si>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</si>
  <si>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</si>
  <si>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</si>
  <si>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</si>
  <si>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Location</t>
  </si>
  <si>
    <t>Chippewa</t>
  </si>
  <si>
    <t>Stems/Acre</t>
  </si>
  <si>
    <t>%Inital Stand</t>
  </si>
  <si>
    <t>Tons DM/acre</t>
  </si>
  <si>
    <t>Variety</t>
  </si>
  <si>
    <t>Henola</t>
  </si>
  <si>
    <t>Earlina</t>
  </si>
  <si>
    <t>Amaze</t>
  </si>
  <si>
    <t>Vega</t>
  </si>
  <si>
    <t>CFX-2</t>
  </si>
  <si>
    <t>Santhica</t>
  </si>
  <si>
    <t>NWG2463</t>
  </si>
  <si>
    <t>NWG2730</t>
  </si>
  <si>
    <t>Fibror</t>
  </si>
  <si>
    <t>NWG4000</t>
  </si>
  <si>
    <t>NWG4113</t>
  </si>
  <si>
    <t>Futura</t>
  </si>
  <si>
    <t>Carmenecta</t>
  </si>
  <si>
    <t>Enectarol</t>
  </si>
  <si>
    <t>Tibor</t>
  </si>
  <si>
    <t>Bialob</t>
  </si>
  <si>
    <t>Felina</t>
  </si>
  <si>
    <t>Ferimon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</si>
  <si>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</si>
  <si>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</si>
  <si>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</si>
  <si>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</si>
  <si>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</si>
  <si>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</si>
  <si>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</si>
  <si>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</si>
  <si>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Avg height (cm)</t>
  </si>
  <si>
    <t>Plot</t>
  </si>
  <si>
    <t>606-5</t>
  </si>
  <si>
    <t>Area</t>
  </si>
  <si>
    <t>bottom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</si>
  <si>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</si>
  <si>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</si>
  <si>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</si>
  <si>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</si>
  <si>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</si>
  <si>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</si>
  <si>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</si>
  <si>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</si>
  <si>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</si>
  <si>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</si>
  <si>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top</t>
  </si>
  <si>
    <t>Avg height (in)</t>
  </si>
  <si>
    <t>Buffalo</t>
  </si>
  <si>
    <t>CRS-1</t>
  </si>
  <si>
    <t>Futura75</t>
  </si>
  <si>
    <t>Futura83</t>
  </si>
  <si>
    <t>Felina32</t>
  </si>
  <si>
    <t>VWG4113</t>
  </si>
  <si>
    <t>Whirling Thunder</t>
  </si>
  <si>
    <t>Fibror79</t>
  </si>
  <si>
    <t>Santhica70</t>
  </si>
  <si>
    <t>USO31</t>
  </si>
  <si>
    <t>Orion33</t>
  </si>
  <si>
    <t>Muka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</si>
</sst>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40EE-643B-4BC4-AD27-DFE0E2EF47B8}">
  <dimension ref="A1:I288"/>
  <sheetViews>
    <sheetView tabSelected="1" workbookViewId="0">
      <pane ySplit="1" topLeftCell="A2" activePane="bottomLeft" state="frozen"/>
      <selection pane="bottomLeft" activeCell="F290" sqref="F290"/>
    </sheetView>
  </sheetViews>
  <sheetFormatPr defaultRowHeight="15" x14ac:dyDescent="0.25"/>
  <cols>
    <col min="1" max="1" width="16.42578125" customWidth="1"/>
    <col min="2" max="2" width="11.7109375" customWidth="1"/>
    <col min="4" max="4" width="12.28515625" customWidth="1"/>
    <col min="5" max="5" width="12.42578125" customWidth="1"/>
    <col min="6" max="6" width="13.140625" customWidth="1"/>
    <col min="7" max="7" width="13" customWidth="1"/>
    <col min="8" max="8" width="14.28515625" customWidth="1"/>
    <col min="9" max="9" width="14.7109375" customWidth="1"/>
  </cols>
  <sheetData>
    <row r="1" spans="1:9" x14ac:dyDescent="0.25">
      <c r="A1" t="s">
        <v>106</v>
      </c>
      <c r="B1" t="s">
        <v>111</v>
      </c>
      <c r="C1" t="s">
        <v>0</v>
      </c>
      <c r="D1" s="2" t="s">
        <v>1</v>
      </c>
      <c r="E1" t="s">
        <v>108</v>
      </c>
      <c r="F1" t="s">
        <v>109</v>
      </c>
      <c r="G1" t="s">
        <v>110</v>
      </c>
      <c r="H1" t="s">
        <v>154</v>
      </c>
      <c r="I1" t="s">
        <v>138</v>
      </c>
    </row>
    <row r="2" spans="1:9" x14ac:dyDescent="0.25">
      <c r="A2" t="s">
        <v>107</v>
      </c>
      <c r="B2" t="s">
        <v>112</v>
      </c>
      <c r="C2" t="s">
        <v>2</v>
      </c>
      <c r="D2" s="1">
        <f>(33+16+17)/3</f>
        <v>22</v>
      </c>
      <c r="E2" s="2">
        <v>547611.42857142852</v>
      </c>
      <c r="F2">
        <v>37.121212121212132</v>
      </c>
      <c r="G2">
        <v>2.4365744511972562</v>
      </c>
      <c r="H2">
        <v>35.25</v>
      </c>
      <c r="I2">
        <v>89.534999999999997</v>
      </c>
    </row>
    <row r="3" spans="1:9" x14ac:dyDescent="0.25">
      <c r="A3" t="s">
        <v>107</v>
      </c>
      <c r="B3" t="s">
        <v>113</v>
      </c>
      <c r="C3" t="s">
        <v>3</v>
      </c>
      <c r="D3" s="1">
        <f>(18+29+48)/3</f>
        <v>31.666666666666668</v>
      </c>
      <c r="E3" s="2">
        <v>788228.57142857136</v>
      </c>
      <c r="F3">
        <v>43.750000000000014</v>
      </c>
      <c r="G3">
        <v>1.6314787658355185</v>
      </c>
      <c r="H3">
        <v>32.083333333333336</v>
      </c>
      <c r="I3">
        <v>81.491666666666674</v>
      </c>
    </row>
    <row r="4" spans="1:9" x14ac:dyDescent="0.25">
      <c r="A4" t="s">
        <v>107</v>
      </c>
      <c r="B4" t="s">
        <v>114</v>
      </c>
      <c r="C4" t="s">
        <v>4</v>
      </c>
      <c r="D4" s="1">
        <f>(12+11+11)/3</f>
        <v>11.333333333333334</v>
      </c>
      <c r="E4" s="2">
        <v>282102.85714285716</v>
      </c>
      <c r="F4">
        <v>52.757352941176471</v>
      </c>
      <c r="G4">
        <v>2.19756342021364</v>
      </c>
      <c r="H4">
        <v>33.166666666666664</v>
      </c>
      <c r="I4">
        <v>84.243333333333325</v>
      </c>
    </row>
    <row r="5" spans="1:9" x14ac:dyDescent="0.25">
      <c r="A5" t="s">
        <v>107</v>
      </c>
      <c r="B5" t="s">
        <v>115</v>
      </c>
      <c r="C5" t="s">
        <v>5</v>
      </c>
      <c r="D5" s="1">
        <f>(27+22+28)/3</f>
        <v>25.666666666666668</v>
      </c>
      <c r="E5" s="2">
        <v>638880</v>
      </c>
      <c r="F5">
        <v>81.818181818181827</v>
      </c>
      <c r="G5">
        <v>4.6759043808431437</v>
      </c>
      <c r="H5">
        <v>33.166666666666664</v>
      </c>
      <c r="I5">
        <v>84.243333333333325</v>
      </c>
    </row>
    <row r="6" spans="1:9" x14ac:dyDescent="0.25">
      <c r="A6" t="s">
        <v>107</v>
      </c>
      <c r="B6" t="s">
        <v>116</v>
      </c>
      <c r="C6" t="s">
        <v>6</v>
      </c>
      <c r="D6" s="1">
        <f>(27+17+31)/3</f>
        <v>25</v>
      </c>
      <c r="E6" s="2">
        <v>622285.71428571432</v>
      </c>
      <c r="F6">
        <v>59.500000000000007</v>
      </c>
      <c r="G6">
        <v>2.8010770772004245</v>
      </c>
      <c r="H6">
        <v>26.333333333333332</v>
      </c>
      <c r="I6">
        <v>66.88666666666667</v>
      </c>
    </row>
    <row r="7" spans="1:9" x14ac:dyDescent="0.25">
      <c r="A7" t="s">
        <v>107</v>
      </c>
      <c r="B7" t="s">
        <v>117</v>
      </c>
      <c r="C7" t="s">
        <v>7</v>
      </c>
      <c r="D7" s="1"/>
      <c r="E7" s="2"/>
      <c r="G7">
        <v>8.8549241469825528</v>
      </c>
      <c r="H7">
        <v>38.5</v>
      </c>
      <c r="I7">
        <v>97.79</v>
      </c>
    </row>
    <row r="8" spans="1:9" x14ac:dyDescent="0.25">
      <c r="A8" t="s">
        <v>107</v>
      </c>
      <c r="B8" t="s">
        <v>118</v>
      </c>
      <c r="C8" t="s">
        <v>8</v>
      </c>
      <c r="D8" s="1">
        <f>(36+18+24)/3</f>
        <v>26</v>
      </c>
      <c r="E8" s="2">
        <v>647177.14285714284</v>
      </c>
      <c r="F8">
        <v>85.256410256410248</v>
      </c>
      <c r="G8">
        <v>6.1043766234428301</v>
      </c>
      <c r="H8">
        <v>36.166666666666664</v>
      </c>
      <c r="I8">
        <v>91.86333333333333</v>
      </c>
    </row>
    <row r="9" spans="1:9" x14ac:dyDescent="0.25">
      <c r="A9" t="s">
        <v>107</v>
      </c>
      <c r="B9" t="s">
        <v>119</v>
      </c>
      <c r="C9" t="s">
        <v>9</v>
      </c>
      <c r="D9" s="1">
        <f>(34+38+56)/3</f>
        <v>42.666666666666664</v>
      </c>
      <c r="E9" s="2">
        <v>1062034.2857142857</v>
      </c>
      <c r="F9">
        <v>86.474609375000014</v>
      </c>
      <c r="G9">
        <v>6.8480669769644358</v>
      </c>
      <c r="H9">
        <v>41.166666666666664</v>
      </c>
      <c r="I9">
        <v>104.56333333333333</v>
      </c>
    </row>
    <row r="10" spans="1:9" x14ac:dyDescent="0.25">
      <c r="A10" t="s">
        <v>107</v>
      </c>
      <c r="B10" t="s">
        <v>120</v>
      </c>
      <c r="C10" t="s">
        <v>10</v>
      </c>
      <c r="D10" s="1">
        <f>(85+57+50)/3</f>
        <v>64</v>
      </c>
      <c r="E10" s="2">
        <v>1593051.4285714284</v>
      </c>
      <c r="F10">
        <v>77.246093750000014</v>
      </c>
      <c r="G10">
        <v>10.730767803700171</v>
      </c>
      <c r="H10">
        <v>46.25</v>
      </c>
      <c r="I10">
        <v>117.47500000000001</v>
      </c>
    </row>
    <row r="11" spans="1:9" x14ac:dyDescent="0.25">
      <c r="A11" t="s">
        <v>107</v>
      </c>
      <c r="B11" t="s">
        <v>121</v>
      </c>
      <c r="C11" t="s">
        <v>11</v>
      </c>
      <c r="D11" s="1">
        <f>(29+22+25)/3</f>
        <v>25.333333333333332</v>
      </c>
      <c r="E11" s="2">
        <v>630582.85714285716</v>
      </c>
      <c r="F11">
        <v>112.82894736842107</v>
      </c>
      <c r="G11">
        <v>5.8634129141105911</v>
      </c>
      <c r="H11">
        <v>36.916666666666664</v>
      </c>
      <c r="I11">
        <v>93.768333333333331</v>
      </c>
    </row>
    <row r="12" spans="1:9" x14ac:dyDescent="0.25">
      <c r="A12" t="s">
        <v>107</v>
      </c>
      <c r="B12" t="s">
        <v>122</v>
      </c>
      <c r="C12" t="s">
        <v>12</v>
      </c>
      <c r="D12" s="1">
        <f>(23+36+37)/3</f>
        <v>32</v>
      </c>
      <c r="E12" s="2">
        <v>796525.7142857142</v>
      </c>
      <c r="F12">
        <v>81.575520833333357</v>
      </c>
      <c r="G12">
        <v>6.4265525454055439</v>
      </c>
      <c r="H12">
        <v>38.833333333333336</v>
      </c>
      <c r="I12">
        <v>98.63666666666667</v>
      </c>
    </row>
    <row r="13" spans="1:9" x14ac:dyDescent="0.25">
      <c r="A13" t="s">
        <v>107</v>
      </c>
      <c r="B13" t="s">
        <v>123</v>
      </c>
      <c r="C13" t="s">
        <v>13</v>
      </c>
      <c r="D13" s="1">
        <f>(83+55+57)/3</f>
        <v>65</v>
      </c>
      <c r="E13" s="2">
        <v>1617942.8571428573</v>
      </c>
      <c r="F13">
        <v>75.608974358974351</v>
      </c>
      <c r="G13">
        <v>8.2416070843520615</v>
      </c>
      <c r="H13">
        <v>43.25</v>
      </c>
      <c r="I13">
        <v>109.855</v>
      </c>
    </row>
    <row r="14" spans="1:9" x14ac:dyDescent="0.25">
      <c r="A14" t="s">
        <v>107</v>
      </c>
      <c r="B14" t="s">
        <v>124</v>
      </c>
      <c r="C14" t="s">
        <v>14</v>
      </c>
      <c r="D14" s="1">
        <f>(29+27+33)/3</f>
        <v>29.666666666666668</v>
      </c>
      <c r="E14" s="2">
        <v>738445.71428571432</v>
      </c>
      <c r="F14">
        <v>89.466292134831477</v>
      </c>
      <c r="G14">
        <v>10.437978090328222</v>
      </c>
      <c r="H14">
        <v>63</v>
      </c>
      <c r="I14">
        <v>160.02000000000001</v>
      </c>
    </row>
    <row r="15" spans="1:9" x14ac:dyDescent="0.25">
      <c r="A15" t="s">
        <v>107</v>
      </c>
      <c r="B15" t="s">
        <v>125</v>
      </c>
      <c r="C15" t="s">
        <v>15</v>
      </c>
      <c r="D15" s="1">
        <f>(51+60+43)/3</f>
        <v>51.333333333333336</v>
      </c>
      <c r="E15" s="2">
        <v>1277760</v>
      </c>
      <c r="F15">
        <v>106.81818181818184</v>
      </c>
      <c r="G15">
        <v>8.7280560737828186</v>
      </c>
      <c r="H15">
        <v>45.416666666666664</v>
      </c>
      <c r="I15">
        <v>115.35833333333333</v>
      </c>
    </row>
    <row r="16" spans="1:9" x14ac:dyDescent="0.25">
      <c r="A16" t="s">
        <v>107</v>
      </c>
      <c r="B16" t="s">
        <v>126</v>
      </c>
      <c r="C16" t="s">
        <v>16</v>
      </c>
      <c r="D16" s="1">
        <f>(37+45+43)/3</f>
        <v>41.666666666666664</v>
      </c>
      <c r="E16" s="2">
        <v>1037142.857142857</v>
      </c>
      <c r="F16">
        <v>47.600000000000009</v>
      </c>
      <c r="G16">
        <v>8.5490498881188035</v>
      </c>
      <c r="H16">
        <v>55.333333333333336</v>
      </c>
      <c r="I16">
        <v>140.54666666666668</v>
      </c>
    </row>
    <row r="17" spans="1:9" x14ac:dyDescent="0.25">
      <c r="A17" t="s">
        <v>107</v>
      </c>
      <c r="B17" t="s">
        <v>127</v>
      </c>
      <c r="C17" t="s">
        <v>17</v>
      </c>
      <c r="D17" s="1">
        <f>(68+51+50)/3</f>
        <v>56.333333333333336</v>
      </c>
      <c r="E17" s="2">
        <v>1402217.1428571427</v>
      </c>
      <c r="F17">
        <v>85.946745562130189</v>
      </c>
      <c r="G17">
        <v>7.3454637695956775</v>
      </c>
      <c r="H17">
        <v>41.583333333333336</v>
      </c>
      <c r="I17">
        <v>105.62166666666667</v>
      </c>
    </row>
    <row r="18" spans="1:9" x14ac:dyDescent="0.25">
      <c r="A18" t="s">
        <v>107</v>
      </c>
      <c r="B18" t="s">
        <v>128</v>
      </c>
      <c r="C18" t="s">
        <v>18</v>
      </c>
      <c r="D18" s="1">
        <f>(64+72+67)/3</f>
        <v>67.666666666666671</v>
      </c>
      <c r="E18" s="2">
        <v>1684320.0000000002</v>
      </c>
      <c r="F18">
        <v>72.41379310344827</v>
      </c>
      <c r="G18">
        <v>6.9302235176487539</v>
      </c>
      <c r="H18">
        <v>43.916666666666664</v>
      </c>
      <c r="I18">
        <v>111.54833333333333</v>
      </c>
    </row>
    <row r="19" spans="1:9" x14ac:dyDescent="0.25">
      <c r="A19" t="s">
        <v>107</v>
      </c>
      <c r="B19" t="s">
        <v>129</v>
      </c>
      <c r="C19" t="s">
        <v>19</v>
      </c>
      <c r="D19" s="1">
        <f>(79+77+61)/3</f>
        <v>72.333333333333329</v>
      </c>
      <c r="E19" s="2">
        <v>1800479.9999999998</v>
      </c>
      <c r="F19">
        <v>73.790322580645181</v>
      </c>
      <c r="G19">
        <v>7.7233870578555788</v>
      </c>
      <c r="H19">
        <v>41</v>
      </c>
      <c r="I19">
        <v>104.14</v>
      </c>
    </row>
    <row r="20" spans="1:9" x14ac:dyDescent="0.25">
      <c r="A20" t="s">
        <v>107</v>
      </c>
      <c r="B20" t="s">
        <v>117</v>
      </c>
      <c r="C20" t="s">
        <v>20</v>
      </c>
      <c r="D20" s="1">
        <f>(87+85+70)/3</f>
        <v>80.666666666666671</v>
      </c>
      <c r="E20" s="2">
        <v>2007908.5714285714</v>
      </c>
      <c r="F20">
        <v>53.150826446280995</v>
      </c>
      <c r="G20">
        <v>7.9084913619689861</v>
      </c>
      <c r="H20">
        <v>38.333333333333336</v>
      </c>
      <c r="I20">
        <v>97.366666666666674</v>
      </c>
    </row>
    <row r="21" spans="1:9" x14ac:dyDescent="0.25">
      <c r="A21" t="s">
        <v>107</v>
      </c>
      <c r="B21" t="s">
        <v>123</v>
      </c>
      <c r="C21" t="s">
        <v>21</v>
      </c>
      <c r="D21" s="1">
        <f>(44+12+56)/3</f>
        <v>37.333333333333336</v>
      </c>
      <c r="E21" s="2">
        <v>929280.00000000012</v>
      </c>
      <c r="F21">
        <v>60.156249999999986</v>
      </c>
      <c r="G21">
        <v>10.291383164139317</v>
      </c>
      <c r="H21">
        <v>43.333333333333336</v>
      </c>
      <c r="I21">
        <v>110.06666666666668</v>
      </c>
    </row>
    <row r="22" spans="1:9" x14ac:dyDescent="0.25">
      <c r="A22" t="s">
        <v>107</v>
      </c>
      <c r="B22" t="s">
        <v>115</v>
      </c>
      <c r="C22" t="s">
        <v>22</v>
      </c>
      <c r="D22" s="1">
        <f>(22+20+11)/3</f>
        <v>17.666666666666668</v>
      </c>
      <c r="E22" s="2">
        <v>439748.57142857148</v>
      </c>
      <c r="F22">
        <v>114.74056603773586</v>
      </c>
      <c r="G22">
        <v>5.3516271228284262</v>
      </c>
      <c r="H22">
        <v>31.5</v>
      </c>
      <c r="I22">
        <v>80.010000000000005</v>
      </c>
    </row>
    <row r="23" spans="1:9" x14ac:dyDescent="0.25">
      <c r="A23" t="s">
        <v>107</v>
      </c>
      <c r="B23" t="s">
        <v>124</v>
      </c>
      <c r="C23" t="s">
        <v>23</v>
      </c>
      <c r="D23" s="1">
        <f>(37+24+38)/3</f>
        <v>33</v>
      </c>
      <c r="E23" s="2">
        <v>821417.14285714284</v>
      </c>
      <c r="F23">
        <v>50.82070707070708</v>
      </c>
      <c r="G23">
        <v>10.220990710227449</v>
      </c>
      <c r="H23">
        <v>64.5</v>
      </c>
      <c r="I23">
        <v>163.83000000000001</v>
      </c>
    </row>
    <row r="24" spans="1:9" x14ac:dyDescent="0.25">
      <c r="A24" t="s">
        <v>107</v>
      </c>
      <c r="B24" t="s">
        <v>112</v>
      </c>
      <c r="C24" t="s">
        <v>24</v>
      </c>
      <c r="D24" s="1">
        <f>(26+23+25)/3</f>
        <v>24.666666666666668</v>
      </c>
      <c r="E24" s="2">
        <v>613988.57142857148</v>
      </c>
      <c r="F24">
        <v>91.047297297297291</v>
      </c>
      <c r="G24">
        <v>6.1736486881382762</v>
      </c>
      <c r="H24">
        <v>37.75</v>
      </c>
      <c r="I24">
        <v>95.885000000000005</v>
      </c>
    </row>
    <row r="25" spans="1:9" x14ac:dyDescent="0.25">
      <c r="A25" t="s">
        <v>107</v>
      </c>
      <c r="B25" t="s">
        <v>120</v>
      </c>
      <c r="C25" t="s">
        <v>25</v>
      </c>
      <c r="D25" s="1">
        <f>(35+21+11)/3</f>
        <v>22.333333333333332</v>
      </c>
      <c r="E25" s="2">
        <v>555908.57142857136</v>
      </c>
      <c r="F25">
        <v>123.41417910447765</v>
      </c>
      <c r="G25">
        <v>10.059302540737294</v>
      </c>
      <c r="H25">
        <v>45.333333333333336</v>
      </c>
      <c r="I25">
        <v>115.14666666666668</v>
      </c>
    </row>
    <row r="26" spans="1:9" x14ac:dyDescent="0.25">
      <c r="A26" t="s">
        <v>107</v>
      </c>
      <c r="B26" t="s">
        <v>127</v>
      </c>
      <c r="C26" t="s">
        <v>26</v>
      </c>
      <c r="D26" s="1">
        <f>(65+52+42)/3</f>
        <v>53</v>
      </c>
      <c r="E26" s="2">
        <v>1319245.7142857143</v>
      </c>
      <c r="F26">
        <v>80.621069182389931</v>
      </c>
      <c r="G26">
        <v>7.2627710426435019</v>
      </c>
      <c r="H26">
        <v>41.333333333333336</v>
      </c>
      <c r="I26">
        <v>104.98666666666668</v>
      </c>
    </row>
    <row r="27" spans="1:9" x14ac:dyDescent="0.25">
      <c r="A27" t="s">
        <v>107</v>
      </c>
      <c r="B27" t="s">
        <v>121</v>
      </c>
      <c r="C27" t="s">
        <v>27</v>
      </c>
      <c r="D27" s="1">
        <f>(17+31+30)/3</f>
        <v>26</v>
      </c>
      <c r="E27" s="2">
        <v>647177.14285714284</v>
      </c>
      <c r="F27">
        <v>76.282051282051285</v>
      </c>
      <c r="G27">
        <v>6.6196516268561423</v>
      </c>
      <c r="H27">
        <v>40.166666666666664</v>
      </c>
      <c r="I27">
        <v>102.02333333333333</v>
      </c>
    </row>
    <row r="28" spans="1:9" x14ac:dyDescent="0.25">
      <c r="A28" t="s">
        <v>107</v>
      </c>
      <c r="B28" t="s">
        <v>119</v>
      </c>
      <c r="C28" t="s">
        <v>28</v>
      </c>
      <c r="D28" s="1">
        <f>(35+34+29)/3</f>
        <v>32.666666666666664</v>
      </c>
      <c r="E28" s="2">
        <v>813119.99999999988</v>
      </c>
      <c r="F28">
        <v>95.535714285714306</v>
      </c>
      <c r="G28">
        <v>8.8404951344310412</v>
      </c>
      <c r="H28">
        <v>41.5</v>
      </c>
      <c r="I28">
        <v>105.41</v>
      </c>
    </row>
    <row r="29" spans="1:9" x14ac:dyDescent="0.25">
      <c r="A29" t="s">
        <v>107</v>
      </c>
      <c r="B29" t="s">
        <v>114</v>
      </c>
      <c r="C29" t="s">
        <v>29</v>
      </c>
      <c r="D29" s="1">
        <v>9.67</v>
      </c>
      <c r="E29" s="2">
        <v>240451.19999999998</v>
      </c>
      <c r="F29">
        <v>73.973429951690832</v>
      </c>
      <c r="G29">
        <v>1.5864711304557604</v>
      </c>
      <c r="H29">
        <v>34.5</v>
      </c>
      <c r="I29">
        <v>87.63</v>
      </c>
    </row>
    <row r="30" spans="1:9" x14ac:dyDescent="0.25">
      <c r="A30" t="s">
        <v>107</v>
      </c>
      <c r="B30" t="s">
        <v>129</v>
      </c>
      <c r="C30" t="s">
        <v>30</v>
      </c>
      <c r="D30" s="1">
        <f>(71+53+84)/3</f>
        <v>69.333333333333329</v>
      </c>
      <c r="E30" s="2">
        <v>1725805.7142857141</v>
      </c>
      <c r="F30">
        <v>85.396634615384642</v>
      </c>
      <c r="G30">
        <v>5.865197534076751</v>
      </c>
      <c r="H30">
        <v>41.666666666666664</v>
      </c>
      <c r="I30">
        <v>105.83333333333333</v>
      </c>
    </row>
    <row r="31" spans="1:9" x14ac:dyDescent="0.25">
      <c r="A31" t="s">
        <v>107</v>
      </c>
      <c r="B31" t="s">
        <v>113</v>
      </c>
      <c r="C31" t="s">
        <v>31</v>
      </c>
      <c r="D31" s="1">
        <f>(51+13+32)/3</f>
        <v>32</v>
      </c>
      <c r="E31" s="2">
        <v>796525.7142857142</v>
      </c>
      <c r="F31">
        <v>70.638020833333343</v>
      </c>
      <c r="G31">
        <v>3.3566860924049875</v>
      </c>
      <c r="H31">
        <v>35.666666666666664</v>
      </c>
      <c r="I31">
        <v>90.593333333333334</v>
      </c>
    </row>
    <row r="32" spans="1:9" x14ac:dyDescent="0.25">
      <c r="A32" t="s">
        <v>107</v>
      </c>
      <c r="B32" t="s">
        <v>116</v>
      </c>
      <c r="C32" t="s">
        <v>32</v>
      </c>
      <c r="D32" s="1">
        <f>(28+24+30)/3</f>
        <v>27.333333333333332</v>
      </c>
      <c r="E32" s="2">
        <v>680365.71428571432</v>
      </c>
      <c r="F32">
        <v>60.823170731707322</v>
      </c>
      <c r="G32">
        <v>2.3969927007370355</v>
      </c>
      <c r="H32">
        <v>26.416666666666668</v>
      </c>
      <c r="I32">
        <v>67.098333333333343</v>
      </c>
    </row>
    <row r="33" spans="1:9" x14ac:dyDescent="0.25">
      <c r="A33" t="s">
        <v>107</v>
      </c>
      <c r="B33" t="s">
        <v>118</v>
      </c>
      <c r="C33" t="s">
        <v>33</v>
      </c>
      <c r="D33" s="1">
        <f>(38+35+29)/3</f>
        <v>34</v>
      </c>
      <c r="E33" s="2">
        <v>846308.57142857136</v>
      </c>
      <c r="F33">
        <v>76.776960784313744</v>
      </c>
      <c r="G33">
        <v>8.948916799460374</v>
      </c>
      <c r="H33">
        <v>36.166666666666664</v>
      </c>
      <c r="I33">
        <v>91.86333333333333</v>
      </c>
    </row>
    <row r="34" spans="1:9" x14ac:dyDescent="0.25">
      <c r="A34" t="s">
        <v>107</v>
      </c>
      <c r="B34" t="s">
        <v>126</v>
      </c>
      <c r="C34" t="s">
        <v>34</v>
      </c>
      <c r="D34" s="1">
        <f>(57+53+75)/3</f>
        <v>61.666666666666664</v>
      </c>
      <c r="E34" s="2">
        <v>1534971.4285714284</v>
      </c>
      <c r="F34">
        <v>44.695945945945958</v>
      </c>
      <c r="G34">
        <v>6.6669960740301555</v>
      </c>
      <c r="H34">
        <v>54.666666666666664</v>
      </c>
      <c r="I34">
        <v>138.85333333333332</v>
      </c>
    </row>
    <row r="35" spans="1:9" x14ac:dyDescent="0.25">
      <c r="A35" t="s">
        <v>107</v>
      </c>
      <c r="B35" t="s">
        <v>128</v>
      </c>
      <c r="C35" t="s">
        <v>35</v>
      </c>
      <c r="D35" s="1">
        <f>(108+74+79)/3</f>
        <v>87</v>
      </c>
      <c r="E35" s="2">
        <v>2165554.2857142859</v>
      </c>
      <c r="F35">
        <v>68.726053639846754</v>
      </c>
      <c r="G35">
        <v>8.3344713448333376</v>
      </c>
      <c r="H35">
        <v>44.25</v>
      </c>
      <c r="I35">
        <v>112.395</v>
      </c>
    </row>
    <row r="36" spans="1:9" x14ac:dyDescent="0.25">
      <c r="A36" t="s">
        <v>107</v>
      </c>
      <c r="B36" t="s">
        <v>125</v>
      </c>
      <c r="C36" t="s">
        <v>36</v>
      </c>
      <c r="D36" s="1">
        <f>(61+57+58)/3</f>
        <v>58.666666666666664</v>
      </c>
      <c r="E36" s="2">
        <v>1460297.142857143</v>
      </c>
      <c r="F36">
        <v>56.42755681818182</v>
      </c>
      <c r="G36">
        <v>10.905804610425999</v>
      </c>
      <c r="H36">
        <v>47.333333333333336</v>
      </c>
      <c r="I36">
        <v>120.22666666666667</v>
      </c>
    </row>
    <row r="37" spans="1:9" x14ac:dyDescent="0.25">
      <c r="A37" t="s">
        <v>107</v>
      </c>
      <c r="B37" t="s">
        <v>122</v>
      </c>
      <c r="C37" t="s">
        <v>37</v>
      </c>
      <c r="D37" s="1">
        <f>(42+26+39)/3</f>
        <v>35.666666666666664</v>
      </c>
      <c r="E37" s="2">
        <v>887794.28571428568</v>
      </c>
      <c r="F37">
        <v>51.927570093457952</v>
      </c>
      <c r="G37">
        <v>7.158230725971066</v>
      </c>
      <c r="H37">
        <v>40.083333333333336</v>
      </c>
      <c r="I37">
        <v>101.81166666666667</v>
      </c>
    </row>
    <row r="38" spans="1:9" x14ac:dyDescent="0.25">
      <c r="A38" t="s">
        <v>107</v>
      </c>
      <c r="B38" t="s">
        <v>121</v>
      </c>
      <c r="C38" t="s">
        <v>38</v>
      </c>
      <c r="D38" s="1">
        <f>(48+19+22)/3</f>
        <v>29.666666666666668</v>
      </c>
      <c r="E38" s="2">
        <v>738445.71428571432</v>
      </c>
      <c r="F38">
        <v>61.446629213483149</v>
      </c>
      <c r="G38">
        <v>5.0914727467748753</v>
      </c>
      <c r="H38">
        <v>39</v>
      </c>
      <c r="I38">
        <v>99.06</v>
      </c>
    </row>
    <row r="39" spans="1:9" x14ac:dyDescent="0.25">
      <c r="A39" t="s">
        <v>107</v>
      </c>
      <c r="B39" t="s">
        <v>116</v>
      </c>
      <c r="C39" t="s">
        <v>39</v>
      </c>
      <c r="D39" s="1">
        <f>(31+35+28)/3</f>
        <v>31.333333333333332</v>
      </c>
      <c r="E39" s="2">
        <v>779931.42857142864</v>
      </c>
      <c r="F39">
        <v>68.88297872340425</v>
      </c>
      <c r="G39">
        <v>2.1445530047165722</v>
      </c>
      <c r="H39">
        <v>27.666666666666668</v>
      </c>
      <c r="I39">
        <v>70.273333333333341</v>
      </c>
    </row>
    <row r="40" spans="1:9" x14ac:dyDescent="0.25">
      <c r="A40" t="s">
        <v>107</v>
      </c>
      <c r="B40" t="s">
        <v>126</v>
      </c>
      <c r="C40" t="s">
        <v>40</v>
      </c>
      <c r="D40" s="1">
        <f>(52+45+46)/3</f>
        <v>47.666666666666664</v>
      </c>
      <c r="E40" s="2">
        <v>1186491.4285714286</v>
      </c>
      <c r="F40">
        <v>76.791958041958054</v>
      </c>
      <c r="G40">
        <v>6.3999032876148974</v>
      </c>
      <c r="H40">
        <v>55.083333333333336</v>
      </c>
      <c r="I40">
        <v>139.91166666666666</v>
      </c>
    </row>
    <row r="41" spans="1:9" x14ac:dyDescent="0.25">
      <c r="A41" t="s">
        <v>107</v>
      </c>
      <c r="B41" t="s">
        <v>123</v>
      </c>
      <c r="C41" t="s">
        <v>41</v>
      </c>
      <c r="D41" s="1">
        <f>(61+52+73)/3</f>
        <v>62</v>
      </c>
      <c r="E41" s="2">
        <v>1543268.5714285716</v>
      </c>
      <c r="F41">
        <v>45.631720430107528</v>
      </c>
      <c r="G41">
        <v>6.5272675331819032</v>
      </c>
      <c r="H41">
        <v>43.25</v>
      </c>
      <c r="I41">
        <v>109.855</v>
      </c>
    </row>
    <row r="42" spans="1:9" x14ac:dyDescent="0.25">
      <c r="A42" t="s">
        <v>107</v>
      </c>
      <c r="B42" t="s">
        <v>113</v>
      </c>
      <c r="C42" t="s">
        <v>42</v>
      </c>
      <c r="D42" s="1">
        <f>(39+31+27)/3</f>
        <v>32.333333333333336</v>
      </c>
      <c r="E42" s="2">
        <v>804822.85714285728</v>
      </c>
      <c r="F42">
        <v>72.164948453608233</v>
      </c>
      <c r="G42">
        <v>3.1775998789397968</v>
      </c>
      <c r="H42">
        <v>32.75</v>
      </c>
      <c r="I42">
        <v>83.185000000000002</v>
      </c>
    </row>
    <row r="43" spans="1:9" x14ac:dyDescent="0.25">
      <c r="A43" t="s">
        <v>107</v>
      </c>
      <c r="B43" t="s">
        <v>114</v>
      </c>
      <c r="C43" t="s">
        <v>43</v>
      </c>
      <c r="D43" s="1">
        <f>(42+35+61)/3</f>
        <v>46</v>
      </c>
      <c r="E43" s="2">
        <v>1145005.7142857143</v>
      </c>
      <c r="F43">
        <v>15.85144927536232</v>
      </c>
      <c r="G43">
        <v>2.7449535802377225</v>
      </c>
      <c r="H43">
        <v>33.166666666666664</v>
      </c>
      <c r="I43">
        <v>84.243333333333325</v>
      </c>
    </row>
    <row r="44" spans="1:9" x14ac:dyDescent="0.25">
      <c r="A44" t="s">
        <v>107</v>
      </c>
      <c r="B44" t="s">
        <v>112</v>
      </c>
      <c r="C44" t="s">
        <v>44</v>
      </c>
      <c r="D44" s="1">
        <f>(33+20+24)/3</f>
        <v>25.666666666666668</v>
      </c>
      <c r="E44" s="2">
        <v>638880</v>
      </c>
      <c r="F44">
        <v>51.70454545454546</v>
      </c>
      <c r="G44">
        <v>3.4768238275260623</v>
      </c>
      <c r="H44">
        <v>37.583333333333336</v>
      </c>
      <c r="I44">
        <v>95.461666666666673</v>
      </c>
    </row>
    <row r="45" spans="1:9" x14ac:dyDescent="0.25">
      <c r="A45" t="s">
        <v>107</v>
      </c>
      <c r="B45" t="s">
        <v>115</v>
      </c>
      <c r="C45" t="s">
        <v>45</v>
      </c>
      <c r="D45" s="1">
        <f>(21+16+9)/3</f>
        <v>15.333333333333334</v>
      </c>
      <c r="E45" s="2">
        <v>381668.57142857148</v>
      </c>
      <c r="F45">
        <v>109.375</v>
      </c>
      <c r="G45">
        <v>5.6097728010725314</v>
      </c>
      <c r="H45">
        <v>34</v>
      </c>
      <c r="I45">
        <v>86.36</v>
      </c>
    </row>
    <row r="46" spans="1:9" x14ac:dyDescent="0.25">
      <c r="A46" t="s">
        <v>107</v>
      </c>
      <c r="B46" t="s">
        <v>127</v>
      </c>
      <c r="C46" t="s">
        <v>46</v>
      </c>
      <c r="D46" s="1">
        <f>(77+60+38)/3</f>
        <v>58.333333333333336</v>
      </c>
      <c r="E46" s="2">
        <v>1452000</v>
      </c>
      <c r="F46">
        <v>77.25</v>
      </c>
      <c r="G46">
        <v>7.9954975874043903</v>
      </c>
      <c r="H46">
        <v>42.25</v>
      </c>
      <c r="I46">
        <v>107.315</v>
      </c>
    </row>
    <row r="47" spans="1:9" x14ac:dyDescent="0.25">
      <c r="A47" t="s">
        <v>107</v>
      </c>
      <c r="B47" t="s">
        <v>125</v>
      </c>
      <c r="C47" t="s">
        <v>47</v>
      </c>
      <c r="D47" s="1">
        <f>(84+64+55)/3</f>
        <v>67.666666666666671</v>
      </c>
      <c r="E47" s="2">
        <v>1684320.0000000002</v>
      </c>
      <c r="F47">
        <v>86.206896551724142</v>
      </c>
      <c r="G47">
        <v>8.6083584915681968</v>
      </c>
      <c r="H47">
        <v>46.416666666666664</v>
      </c>
      <c r="I47">
        <v>117.89833333333333</v>
      </c>
    </row>
    <row r="48" spans="1:9" x14ac:dyDescent="0.25">
      <c r="A48" t="s">
        <v>107</v>
      </c>
      <c r="B48" t="s">
        <v>129</v>
      </c>
      <c r="C48" t="s">
        <v>48</v>
      </c>
      <c r="D48" s="1">
        <f>(53+60+80)/3</f>
        <v>64.333333333333329</v>
      </c>
      <c r="E48" s="2">
        <v>1601348.5714285714</v>
      </c>
      <c r="F48">
        <v>70.2720207253886</v>
      </c>
      <c r="G48">
        <v>5.3063633984849137</v>
      </c>
      <c r="H48">
        <v>41.583333333333336</v>
      </c>
      <c r="I48">
        <v>105.62166666666667</v>
      </c>
    </row>
    <row r="49" spans="1:9" x14ac:dyDescent="0.25">
      <c r="A49" t="s">
        <v>107</v>
      </c>
      <c r="B49" t="s">
        <v>122</v>
      </c>
      <c r="C49" t="s">
        <v>49</v>
      </c>
      <c r="D49" s="1">
        <f>(39+26+31)/3</f>
        <v>32</v>
      </c>
      <c r="E49" s="2">
        <v>796525.7142857142</v>
      </c>
      <c r="F49">
        <v>101.6276041666667</v>
      </c>
      <c r="G49">
        <v>5.9956508527690415</v>
      </c>
      <c r="H49">
        <v>39</v>
      </c>
      <c r="I49">
        <v>99.06</v>
      </c>
    </row>
    <row r="50" spans="1:9" x14ac:dyDescent="0.25">
      <c r="A50" t="s">
        <v>107</v>
      </c>
      <c r="B50" t="s">
        <v>128</v>
      </c>
      <c r="C50" t="s">
        <v>50</v>
      </c>
      <c r="D50" s="1">
        <f>(63+57+75)/3</f>
        <v>65</v>
      </c>
      <c r="E50" s="2">
        <v>1617942.8571428573</v>
      </c>
      <c r="F50">
        <v>43.07692307692308</v>
      </c>
      <c r="G50">
        <v>5.4353442056356167</v>
      </c>
      <c r="H50">
        <v>43.083333333333336</v>
      </c>
      <c r="I50">
        <v>109.43166666666667</v>
      </c>
    </row>
    <row r="51" spans="1:9" x14ac:dyDescent="0.25">
      <c r="A51" t="s">
        <v>107</v>
      </c>
      <c r="B51" t="s">
        <v>119</v>
      </c>
      <c r="C51" t="s">
        <v>51</v>
      </c>
      <c r="D51" s="1">
        <f>(55+40+33)/3</f>
        <v>42.666666666666664</v>
      </c>
      <c r="E51" s="2">
        <v>1062034.2857142857</v>
      </c>
      <c r="F51">
        <v>78.613281250000014</v>
      </c>
      <c r="G51">
        <v>5.7484369721651802</v>
      </c>
      <c r="H51">
        <v>42.416666666666664</v>
      </c>
      <c r="I51">
        <v>107.73833333333333</v>
      </c>
    </row>
    <row r="52" spans="1:9" x14ac:dyDescent="0.25">
      <c r="A52" t="s">
        <v>107</v>
      </c>
      <c r="B52" t="s">
        <v>124</v>
      </c>
      <c r="C52" t="s">
        <v>52</v>
      </c>
      <c r="D52" s="1">
        <f>(13+19+10)/3</f>
        <v>14</v>
      </c>
      <c r="E52" s="2">
        <v>348480</v>
      </c>
      <c r="F52">
        <v>239.58333333333334</v>
      </c>
      <c r="G52">
        <v>7.3844853254476854</v>
      </c>
      <c r="H52">
        <v>65.666666666666671</v>
      </c>
      <c r="I52">
        <v>166.79333333333335</v>
      </c>
    </row>
    <row r="53" spans="1:9" x14ac:dyDescent="0.25">
      <c r="A53" t="s">
        <v>107</v>
      </c>
      <c r="B53" t="s">
        <v>117</v>
      </c>
      <c r="C53" t="s">
        <v>53</v>
      </c>
      <c r="D53" s="1">
        <f>(92+20+51)/3</f>
        <v>54.333333333333336</v>
      </c>
      <c r="E53" s="2">
        <v>1352434.2857142857</v>
      </c>
      <c r="F53">
        <v>81.863496932515346</v>
      </c>
      <c r="G53">
        <v>7.311019803970769</v>
      </c>
      <c r="H53">
        <v>38.25</v>
      </c>
      <c r="I53">
        <v>97.155000000000001</v>
      </c>
    </row>
    <row r="54" spans="1:9" x14ac:dyDescent="0.25">
      <c r="A54" t="s">
        <v>107</v>
      </c>
      <c r="B54" t="s">
        <v>118</v>
      </c>
      <c r="C54" t="s">
        <v>54</v>
      </c>
      <c r="D54" s="1">
        <f>(36+39+26)/3</f>
        <v>33.666666666666664</v>
      </c>
      <c r="E54" s="2">
        <v>838011.42857142852</v>
      </c>
      <c r="F54">
        <v>76.237623762376245</v>
      </c>
      <c r="G54">
        <v>5.1386251272260743</v>
      </c>
      <c r="H54">
        <v>37.25</v>
      </c>
      <c r="I54">
        <v>94.614999999999995</v>
      </c>
    </row>
    <row r="55" spans="1:9" x14ac:dyDescent="0.25">
      <c r="A55" t="s">
        <v>107</v>
      </c>
      <c r="B55" t="s">
        <v>120</v>
      </c>
      <c r="C55" t="s">
        <v>55</v>
      </c>
      <c r="D55" s="1">
        <f>(49+53+49)/3</f>
        <v>50.333333333333336</v>
      </c>
      <c r="E55" s="2">
        <v>1252868.5714285714</v>
      </c>
      <c r="F55">
        <v>102.56622516556293</v>
      </c>
      <c r="G55">
        <v>10.497038607593979</v>
      </c>
      <c r="H55">
        <v>46.833333333333336</v>
      </c>
      <c r="I55">
        <v>118.95666666666668</v>
      </c>
    </row>
    <row r="56" spans="1:9" x14ac:dyDescent="0.25">
      <c r="A56" t="s">
        <v>107</v>
      </c>
      <c r="B56" t="s">
        <v>129</v>
      </c>
      <c r="C56" t="s">
        <v>56</v>
      </c>
      <c r="D56" s="1">
        <f>(79+71+69)/3</f>
        <v>73</v>
      </c>
      <c r="E56" s="2">
        <v>1817074.2857142857</v>
      </c>
      <c r="F56">
        <v>78.71004566210047</v>
      </c>
      <c r="G56">
        <v>5.7848976383796504</v>
      </c>
      <c r="H56">
        <v>33.416666666666664</v>
      </c>
      <c r="I56">
        <v>84.87833333333333</v>
      </c>
    </row>
    <row r="57" spans="1:9" x14ac:dyDescent="0.25">
      <c r="A57" t="s">
        <v>107</v>
      </c>
      <c r="B57" t="s">
        <v>125</v>
      </c>
      <c r="C57" t="s">
        <v>57</v>
      </c>
      <c r="D57" s="1">
        <f>(63+77+77)/3</f>
        <v>72.333333333333329</v>
      </c>
      <c r="E57" s="2">
        <v>1800479.9999999998</v>
      </c>
      <c r="F57">
        <v>63.104838709677423</v>
      </c>
      <c r="G57">
        <v>7.8422283425976493</v>
      </c>
      <c r="H57">
        <v>45.75</v>
      </c>
      <c r="I57">
        <v>116.205</v>
      </c>
    </row>
    <row r="58" spans="1:9" x14ac:dyDescent="0.25">
      <c r="A58" t="s">
        <v>107</v>
      </c>
      <c r="B58" t="s">
        <v>126</v>
      </c>
      <c r="C58" t="s">
        <v>58</v>
      </c>
      <c r="D58" s="1">
        <f>(64+42+45)/3</f>
        <v>50.333333333333336</v>
      </c>
      <c r="E58" s="2">
        <v>1252868.5714285714</v>
      </c>
      <c r="F58">
        <v>38.534768211920536</v>
      </c>
      <c r="G58">
        <v>8.0656019412320372</v>
      </c>
      <c r="H58">
        <v>56.5</v>
      </c>
      <c r="I58">
        <v>143.51</v>
      </c>
    </row>
    <row r="59" spans="1:9" x14ac:dyDescent="0.25">
      <c r="A59" t="s">
        <v>107</v>
      </c>
      <c r="B59" t="s">
        <v>120</v>
      </c>
      <c r="C59" t="s">
        <v>59</v>
      </c>
      <c r="D59" s="1">
        <f>(64+62+45)/3</f>
        <v>57</v>
      </c>
      <c r="E59" s="2">
        <v>1418811.4285714284</v>
      </c>
      <c r="F59">
        <v>64.985380116959078</v>
      </c>
      <c r="G59">
        <v>8.2551077744099679</v>
      </c>
      <c r="H59">
        <v>47.416666666666664</v>
      </c>
      <c r="I59">
        <v>120.43833333333333</v>
      </c>
    </row>
    <row r="60" spans="1:9" x14ac:dyDescent="0.25">
      <c r="A60" t="s">
        <v>107</v>
      </c>
      <c r="B60" t="s">
        <v>122</v>
      </c>
      <c r="C60" t="s">
        <v>60</v>
      </c>
      <c r="D60" s="1">
        <f>(51+39+40)/3</f>
        <v>43.333333333333336</v>
      </c>
      <c r="E60" s="2">
        <v>1078628.5714285714</v>
      </c>
      <c r="F60">
        <v>79.086538461538481</v>
      </c>
      <c r="G60">
        <v>8.0238274290196721</v>
      </c>
      <c r="H60">
        <v>39.833333333333336</v>
      </c>
      <c r="I60">
        <v>101.17666666666668</v>
      </c>
    </row>
    <row r="61" spans="1:9" x14ac:dyDescent="0.25">
      <c r="A61" t="s">
        <v>107</v>
      </c>
      <c r="B61" t="s">
        <v>118</v>
      </c>
      <c r="C61" t="s">
        <v>61</v>
      </c>
      <c r="D61" s="1">
        <f>(50+56+57)/3</f>
        <v>54.333333333333336</v>
      </c>
      <c r="E61" s="2">
        <v>1352434.2857142857</v>
      </c>
      <c r="F61">
        <v>30.329754601226998</v>
      </c>
      <c r="G61">
        <v>7.2729665845129565</v>
      </c>
      <c r="H61">
        <v>36.25</v>
      </c>
      <c r="I61">
        <v>92.075000000000003</v>
      </c>
    </row>
    <row r="62" spans="1:9" x14ac:dyDescent="0.25">
      <c r="A62" t="s">
        <v>107</v>
      </c>
      <c r="B62" t="s">
        <v>123</v>
      </c>
      <c r="C62" t="s">
        <v>62</v>
      </c>
      <c r="D62" s="1">
        <f>(58+80+48)/3</f>
        <v>62</v>
      </c>
      <c r="E62" s="2">
        <v>1543268.5714285716</v>
      </c>
      <c r="F62">
        <v>66.8010752688172</v>
      </c>
      <c r="G62">
        <v>8.3510611080165251</v>
      </c>
      <c r="H62">
        <v>44.166666666666664</v>
      </c>
      <c r="I62">
        <v>112.18333333333332</v>
      </c>
    </row>
    <row r="63" spans="1:9" x14ac:dyDescent="0.25">
      <c r="A63" t="s">
        <v>107</v>
      </c>
      <c r="B63" t="s">
        <v>127</v>
      </c>
      <c r="C63" t="s">
        <v>63</v>
      </c>
      <c r="D63" s="1">
        <f>(42+54+30)/3</f>
        <v>42</v>
      </c>
      <c r="E63" s="2">
        <v>1045440</v>
      </c>
      <c r="F63">
        <v>98.958333333333343</v>
      </c>
      <c r="G63">
        <v>5.8540016446926337</v>
      </c>
      <c r="H63">
        <v>42.083333333333336</v>
      </c>
      <c r="I63">
        <v>106.89166666666668</v>
      </c>
    </row>
    <row r="64" spans="1:9" x14ac:dyDescent="0.25">
      <c r="A64" t="s">
        <v>107</v>
      </c>
      <c r="B64" t="s">
        <v>128</v>
      </c>
      <c r="C64" t="s">
        <v>64</v>
      </c>
      <c r="D64" s="1">
        <f>(94+83+80)/3</f>
        <v>85.666666666666671</v>
      </c>
      <c r="E64" s="2">
        <v>2132365.7142857146</v>
      </c>
      <c r="F64">
        <v>67.242217898832692</v>
      </c>
      <c r="G64">
        <v>8.7658532042768798</v>
      </c>
      <c r="H64">
        <v>42.583333333333336</v>
      </c>
      <c r="I64">
        <v>108.16166666666668</v>
      </c>
    </row>
    <row r="65" spans="1:9" x14ac:dyDescent="0.25">
      <c r="A65" t="s">
        <v>107</v>
      </c>
      <c r="B65" t="s">
        <v>124</v>
      </c>
      <c r="C65" t="s">
        <v>65</v>
      </c>
      <c r="D65" s="1">
        <f>(49+26+47)/3</f>
        <v>40.666666666666664</v>
      </c>
      <c r="E65" s="2">
        <v>1012251.4285714285</v>
      </c>
      <c r="F65">
        <v>67.418032786885263</v>
      </c>
      <c r="G65">
        <v>9.5596089502123878</v>
      </c>
      <c r="H65">
        <v>66.583333333333329</v>
      </c>
      <c r="I65">
        <v>169.12166666666667</v>
      </c>
    </row>
    <row r="66" spans="1:9" x14ac:dyDescent="0.25">
      <c r="A66" t="s">
        <v>107</v>
      </c>
      <c r="B66" t="s">
        <v>119</v>
      </c>
      <c r="C66" t="s">
        <v>66</v>
      </c>
      <c r="D66" s="1">
        <f>(36+42+48)/3</f>
        <v>42</v>
      </c>
      <c r="E66" s="2">
        <v>1045440</v>
      </c>
      <c r="F66">
        <v>45.833333333333336</v>
      </c>
      <c r="G66">
        <v>6.423471475060377</v>
      </c>
      <c r="H66">
        <v>42.583333333333336</v>
      </c>
      <c r="I66">
        <v>108.16166666666668</v>
      </c>
    </row>
    <row r="67" spans="1:9" x14ac:dyDescent="0.25">
      <c r="A67" t="s">
        <v>107</v>
      </c>
      <c r="B67" t="s">
        <v>113</v>
      </c>
      <c r="C67" t="s">
        <v>67</v>
      </c>
      <c r="D67" s="1">
        <f>(40+20+40)/3</f>
        <v>33.333333333333336</v>
      </c>
      <c r="E67" s="2">
        <v>829714.28571428568</v>
      </c>
      <c r="F67">
        <v>94.500000000000014</v>
      </c>
      <c r="G67">
        <v>4.7009290742699745</v>
      </c>
      <c r="H67">
        <v>35.75</v>
      </c>
      <c r="I67">
        <v>90.805000000000007</v>
      </c>
    </row>
    <row r="68" spans="1:9" x14ac:dyDescent="0.25">
      <c r="A68" t="s">
        <v>107</v>
      </c>
      <c r="B68" t="s">
        <v>121</v>
      </c>
      <c r="C68" t="s">
        <v>68</v>
      </c>
      <c r="D68" s="1">
        <f>(25+24+31)/3</f>
        <v>26.666666666666668</v>
      </c>
      <c r="E68" s="2">
        <v>663771.42857142864</v>
      </c>
      <c r="F68">
        <v>72.734375</v>
      </c>
      <c r="G68">
        <v>6.5167838912282248</v>
      </c>
      <c r="H68">
        <v>38.083333333333336</v>
      </c>
      <c r="I68">
        <v>96.731666666666669</v>
      </c>
    </row>
    <row r="69" spans="1:9" x14ac:dyDescent="0.25">
      <c r="A69" t="s">
        <v>107</v>
      </c>
      <c r="B69" t="s">
        <v>116</v>
      </c>
      <c r="C69" t="s">
        <v>69</v>
      </c>
      <c r="D69" s="1">
        <f>(28+23+24)/3</f>
        <v>25</v>
      </c>
      <c r="E69" s="2">
        <v>622285.71428571432</v>
      </c>
      <c r="F69">
        <v>104.41666666666667</v>
      </c>
      <c r="G69">
        <v>4.0216691034728402</v>
      </c>
      <c r="H69">
        <v>27.916666666666668</v>
      </c>
      <c r="I69">
        <v>70.908333333333331</v>
      </c>
    </row>
    <row r="70" spans="1:9" x14ac:dyDescent="0.25">
      <c r="A70" t="s">
        <v>107</v>
      </c>
      <c r="B70" t="s">
        <v>112</v>
      </c>
      <c r="C70" t="s">
        <v>70</v>
      </c>
      <c r="D70" s="1">
        <f>(29+23+40)/3</f>
        <v>30.666666666666668</v>
      </c>
      <c r="E70" s="2">
        <v>763337.14285714296</v>
      </c>
    </row>
    <row r="71" spans="1:9" x14ac:dyDescent="0.25">
      <c r="A71" t="s">
        <v>107</v>
      </c>
      <c r="B71" t="s">
        <v>115</v>
      </c>
      <c r="C71" t="s">
        <v>71</v>
      </c>
      <c r="D71" s="1">
        <f>(23+14+17)/3</f>
        <v>18</v>
      </c>
      <c r="E71" s="2">
        <v>448045.71428571432</v>
      </c>
      <c r="F71">
        <v>108.56481481481481</v>
      </c>
      <c r="G71">
        <v>7.4446502263696299</v>
      </c>
      <c r="H71">
        <v>35.083333333333336</v>
      </c>
      <c r="I71">
        <v>89.111666666666679</v>
      </c>
    </row>
    <row r="72" spans="1:9" x14ac:dyDescent="0.25">
      <c r="A72" t="s">
        <v>107</v>
      </c>
      <c r="B72" t="s">
        <v>117</v>
      </c>
      <c r="C72" t="s">
        <v>72</v>
      </c>
      <c r="D72" s="1">
        <f>(41+62+15)/3</f>
        <v>39.333333333333336</v>
      </c>
      <c r="E72" s="2">
        <v>979062.85714285728</v>
      </c>
      <c r="F72">
        <v>96.027542372881356</v>
      </c>
      <c r="G72">
        <v>7.8325289730954681</v>
      </c>
      <c r="H72">
        <v>39.416666666666664</v>
      </c>
      <c r="I72">
        <v>100.11833333333333</v>
      </c>
    </row>
    <row r="73" spans="1:9" x14ac:dyDescent="0.25">
      <c r="A73" t="s">
        <v>107</v>
      </c>
      <c r="B73" t="s">
        <v>114</v>
      </c>
      <c r="C73" t="s">
        <v>73</v>
      </c>
      <c r="D73" s="1">
        <f>(20+14+8)/3</f>
        <v>14</v>
      </c>
      <c r="E73" s="2">
        <v>348480</v>
      </c>
      <c r="F73">
        <v>54.166666666666671</v>
      </c>
      <c r="G73">
        <v>3.7289754234623014</v>
      </c>
      <c r="H73">
        <v>35.75</v>
      </c>
      <c r="I73">
        <v>90.805000000000007</v>
      </c>
    </row>
    <row r="74" spans="1:9" x14ac:dyDescent="0.25">
      <c r="A74" t="s">
        <v>107</v>
      </c>
      <c r="B74" t="s">
        <v>130</v>
      </c>
      <c r="C74" t="s">
        <v>74</v>
      </c>
      <c r="D74" s="1">
        <f>(24+24+36)/3</f>
        <v>28</v>
      </c>
      <c r="E74" s="2">
        <v>696960</v>
      </c>
      <c r="F74">
        <v>105.72916666666667</v>
      </c>
      <c r="G74">
        <v>5.0115649873035233</v>
      </c>
    </row>
    <row r="75" spans="1:9" x14ac:dyDescent="0.25">
      <c r="A75" t="s">
        <v>107</v>
      </c>
      <c r="B75" t="s">
        <v>131</v>
      </c>
      <c r="C75" t="s">
        <v>75</v>
      </c>
      <c r="D75" s="1">
        <f>(44+37+25)/3</f>
        <v>35.333333333333336</v>
      </c>
      <c r="E75" s="2">
        <v>879497.14285714296</v>
      </c>
      <c r="F75">
        <v>124.64622641509433</v>
      </c>
      <c r="G75">
        <v>7.5924375667960158</v>
      </c>
    </row>
    <row r="76" spans="1:9" x14ac:dyDescent="0.25">
      <c r="A76" t="s">
        <v>107</v>
      </c>
      <c r="B76" t="s">
        <v>132</v>
      </c>
      <c r="C76" t="s">
        <v>76</v>
      </c>
      <c r="D76" s="1">
        <f>(9+20+62)/3</f>
        <v>30.333333333333332</v>
      </c>
      <c r="E76" s="2">
        <v>755040</v>
      </c>
      <c r="F76">
        <v>78.84615384615384</v>
      </c>
      <c r="G76">
        <v>4.4004486892052936</v>
      </c>
    </row>
    <row r="77" spans="1:9" x14ac:dyDescent="0.25">
      <c r="A77" t="s">
        <v>107</v>
      </c>
      <c r="B77" t="s">
        <v>133</v>
      </c>
      <c r="C77" t="s">
        <v>77</v>
      </c>
      <c r="D77" s="1">
        <f>(76+48+54)/3</f>
        <v>59.333333333333336</v>
      </c>
      <c r="E77" s="2">
        <v>1476891.4285714286</v>
      </c>
      <c r="F77">
        <v>96.594101123595522</v>
      </c>
      <c r="G77">
        <v>7.2359217153499227</v>
      </c>
    </row>
    <row r="78" spans="1:9" x14ac:dyDescent="0.25">
      <c r="A78" t="s">
        <v>107</v>
      </c>
      <c r="B78" t="s">
        <v>134</v>
      </c>
      <c r="C78" t="s">
        <v>78</v>
      </c>
      <c r="D78" s="1">
        <f>(34+42+46)/3</f>
        <v>40.666666666666664</v>
      </c>
      <c r="E78" s="2">
        <v>1012251.4285714285</v>
      </c>
      <c r="F78">
        <v>65.625000000000014</v>
      </c>
      <c r="G78">
        <v>6.7598523317313157</v>
      </c>
    </row>
    <row r="79" spans="1:9" x14ac:dyDescent="0.25">
      <c r="A79" t="s">
        <v>107</v>
      </c>
      <c r="B79" t="s">
        <v>135</v>
      </c>
      <c r="C79" t="s">
        <v>79</v>
      </c>
      <c r="D79" s="1">
        <f>(56+52+47)/3</f>
        <v>51.666666666666664</v>
      </c>
      <c r="E79" s="2">
        <v>1286057.1428571427</v>
      </c>
      <c r="F79">
        <v>97.661290322580655</v>
      </c>
      <c r="G79">
        <v>9.1571651436730441</v>
      </c>
    </row>
    <row r="80" spans="1:9" x14ac:dyDescent="0.25">
      <c r="A80" t="s">
        <v>107</v>
      </c>
      <c r="B80" t="s">
        <v>136</v>
      </c>
      <c r="C80" t="s">
        <v>80</v>
      </c>
      <c r="D80" s="1">
        <f>(41+31+32)/3</f>
        <v>34.666666666666664</v>
      </c>
      <c r="E80" s="2">
        <v>862902.85714285704</v>
      </c>
      <c r="F80">
        <v>140.50480769230771</v>
      </c>
      <c r="G80">
        <v>9.3964802803011178</v>
      </c>
    </row>
    <row r="81" spans="1:7" x14ac:dyDescent="0.25">
      <c r="A81" t="s">
        <v>107</v>
      </c>
      <c r="B81" t="s">
        <v>137</v>
      </c>
      <c r="C81" t="s">
        <v>81</v>
      </c>
      <c r="D81" s="1">
        <f>(93+84+103)/3</f>
        <v>93.333333333333329</v>
      </c>
      <c r="E81" s="2">
        <v>2323200</v>
      </c>
      <c r="F81">
        <v>47.34375</v>
      </c>
      <c r="G81">
        <v>7.2569050048175123</v>
      </c>
    </row>
    <row r="82" spans="1:7" x14ac:dyDescent="0.25">
      <c r="A82" t="s">
        <v>107</v>
      </c>
      <c r="B82" t="s">
        <v>137</v>
      </c>
      <c r="C82" t="s">
        <v>82</v>
      </c>
      <c r="D82" s="1">
        <f>(62+60+34)/3</f>
        <v>52</v>
      </c>
      <c r="E82" s="2">
        <v>1294354.2857142857</v>
      </c>
      <c r="F82">
        <v>83.573717948717956</v>
      </c>
      <c r="G82">
        <v>7.5021261931721588</v>
      </c>
    </row>
    <row r="83" spans="1:7" x14ac:dyDescent="0.25">
      <c r="A83" t="s">
        <v>107</v>
      </c>
      <c r="B83" t="s">
        <v>133</v>
      </c>
      <c r="C83" t="s">
        <v>83</v>
      </c>
      <c r="D83" s="1">
        <f>(45+48+43)/3</f>
        <v>45.333333333333336</v>
      </c>
      <c r="E83" s="2">
        <v>1128411.4285714286</v>
      </c>
      <c r="F83">
        <v>114.52205882352942</v>
      </c>
      <c r="G83">
        <v>10.277394304494258</v>
      </c>
    </row>
    <row r="84" spans="1:7" x14ac:dyDescent="0.25">
      <c r="A84" t="s">
        <v>107</v>
      </c>
      <c r="B84" t="s">
        <v>130</v>
      </c>
      <c r="C84" t="s">
        <v>84</v>
      </c>
      <c r="D84" s="1">
        <f>(47+41+40)/3</f>
        <v>42.666666666666664</v>
      </c>
      <c r="E84" s="2">
        <v>1062034.2857142857</v>
      </c>
      <c r="F84">
        <v>51.953125</v>
      </c>
      <c r="G84">
        <v>8.4038474456703103</v>
      </c>
    </row>
    <row r="85" spans="1:7" x14ac:dyDescent="0.25">
      <c r="A85" t="s">
        <v>107</v>
      </c>
      <c r="B85" t="s">
        <v>135</v>
      </c>
      <c r="C85" t="s">
        <v>85</v>
      </c>
      <c r="D85" s="1">
        <f>(102+94+84)/3</f>
        <v>93.333333333333329</v>
      </c>
      <c r="E85" s="2">
        <v>2323200</v>
      </c>
      <c r="F85">
        <v>46.5625</v>
      </c>
      <c r="G85">
        <v>10.049219037789483</v>
      </c>
    </row>
    <row r="86" spans="1:7" x14ac:dyDescent="0.25">
      <c r="A86" t="s">
        <v>107</v>
      </c>
      <c r="B86" t="s">
        <v>131</v>
      </c>
      <c r="C86" t="s">
        <v>86</v>
      </c>
      <c r="D86" s="1">
        <f>(35+49+33)/3</f>
        <v>39</v>
      </c>
      <c r="E86" s="2">
        <v>970765.7142857142</v>
      </c>
      <c r="F86">
        <v>68.803418803418822</v>
      </c>
      <c r="G86">
        <v>7.050217202727719</v>
      </c>
    </row>
    <row r="87" spans="1:7" x14ac:dyDescent="0.25">
      <c r="A87" t="s">
        <v>107</v>
      </c>
      <c r="B87" t="s">
        <v>134</v>
      </c>
      <c r="C87" t="s">
        <v>87</v>
      </c>
      <c r="D87" s="1"/>
      <c r="E87" s="2"/>
    </row>
    <row r="88" spans="1:7" x14ac:dyDescent="0.25">
      <c r="A88" t="s">
        <v>107</v>
      </c>
      <c r="B88" t="s">
        <v>136</v>
      </c>
      <c r="C88" t="s">
        <v>88</v>
      </c>
      <c r="D88" s="1">
        <f>(43+46+59)/3</f>
        <v>49.333333333333336</v>
      </c>
      <c r="E88" s="2">
        <v>1227977.142857143</v>
      </c>
      <c r="F88">
        <v>83.952702702702709</v>
      </c>
      <c r="G88">
        <v>7.451036444903246</v>
      </c>
    </row>
    <row r="89" spans="1:7" x14ac:dyDescent="0.25">
      <c r="A89" t="s">
        <v>107</v>
      </c>
      <c r="B89" t="s">
        <v>132</v>
      </c>
      <c r="C89" t="s">
        <v>89</v>
      </c>
      <c r="D89" s="1">
        <f>(102+94+84)/3</f>
        <v>93.333333333333329</v>
      </c>
      <c r="E89" s="2">
        <v>2323200</v>
      </c>
      <c r="F89">
        <v>27.03125</v>
      </c>
      <c r="G89">
        <v>6.860495294486622</v>
      </c>
    </row>
    <row r="90" spans="1:7" x14ac:dyDescent="0.25">
      <c r="A90" t="s">
        <v>107</v>
      </c>
      <c r="B90" t="s">
        <v>132</v>
      </c>
      <c r="C90" t="s">
        <v>90</v>
      </c>
      <c r="D90" s="1">
        <f>(39+6+16)/3</f>
        <v>20.333333333333332</v>
      </c>
      <c r="E90" s="2">
        <v>506125.71428571426</v>
      </c>
      <c r="F90">
        <v>149.8975409836066</v>
      </c>
      <c r="G90">
        <v>7.6110280250085278</v>
      </c>
    </row>
    <row r="91" spans="1:7" x14ac:dyDescent="0.25">
      <c r="A91" t="s">
        <v>107</v>
      </c>
      <c r="B91" t="s">
        <v>133</v>
      </c>
      <c r="C91" t="s">
        <v>91</v>
      </c>
      <c r="D91" s="1">
        <f>(98+87+90)/3</f>
        <v>91.666666666666671</v>
      </c>
      <c r="E91" s="2">
        <v>2281714.2857142859</v>
      </c>
      <c r="F91">
        <v>78.272727272727266</v>
      </c>
      <c r="G91">
        <v>10.01896052616593</v>
      </c>
    </row>
    <row r="92" spans="1:7" x14ac:dyDescent="0.25">
      <c r="A92" t="s">
        <v>107</v>
      </c>
      <c r="B92" t="s">
        <v>131</v>
      </c>
      <c r="C92" t="s">
        <v>92</v>
      </c>
      <c r="D92" s="1">
        <f>(46+31+48)/3</f>
        <v>41.666666666666664</v>
      </c>
      <c r="E92" s="2">
        <v>1037142.857142857</v>
      </c>
      <c r="F92">
        <v>88.200000000000017</v>
      </c>
      <c r="G92">
        <v>7.7329263717554113</v>
      </c>
    </row>
    <row r="93" spans="1:7" x14ac:dyDescent="0.25">
      <c r="A93" t="s">
        <v>107</v>
      </c>
      <c r="B93" t="s">
        <v>135</v>
      </c>
      <c r="C93" t="s">
        <v>93</v>
      </c>
      <c r="D93" s="1">
        <f>(63+20+61)/3</f>
        <v>48</v>
      </c>
      <c r="E93" s="2">
        <v>1194788.5714285714</v>
      </c>
      <c r="F93">
        <v>90.234375</v>
      </c>
      <c r="G93">
        <v>8.7031354164975134</v>
      </c>
    </row>
    <row r="94" spans="1:7" x14ac:dyDescent="0.25">
      <c r="A94" t="s">
        <v>107</v>
      </c>
      <c r="B94" t="s">
        <v>136</v>
      </c>
      <c r="C94" t="s">
        <v>94</v>
      </c>
      <c r="D94" s="1">
        <f>(64+61+70)/3</f>
        <v>65</v>
      </c>
      <c r="E94" s="2">
        <v>1617942.8571428573</v>
      </c>
      <c r="F94">
        <v>79.42307692307692</v>
      </c>
      <c r="G94">
        <v>7.7433059775675659</v>
      </c>
    </row>
    <row r="95" spans="1:7" x14ac:dyDescent="0.25">
      <c r="A95" t="s">
        <v>107</v>
      </c>
      <c r="B95" t="s">
        <v>137</v>
      </c>
      <c r="C95" t="s">
        <v>95</v>
      </c>
      <c r="D95" s="1">
        <f>(132+94+110)/3</f>
        <v>112</v>
      </c>
      <c r="E95" s="2">
        <v>2787840</v>
      </c>
      <c r="F95">
        <v>59.114583333333336</v>
      </c>
      <c r="G95">
        <v>7.6570280051228341</v>
      </c>
    </row>
    <row r="96" spans="1:7" x14ac:dyDescent="0.25">
      <c r="A96" t="s">
        <v>107</v>
      </c>
      <c r="B96" t="s">
        <v>130</v>
      </c>
      <c r="C96" t="s">
        <v>96</v>
      </c>
      <c r="D96" s="1">
        <f>(37+42+53)/3</f>
        <v>44</v>
      </c>
      <c r="E96" s="2">
        <v>1095222.857142857</v>
      </c>
      <c r="F96">
        <v>66.28787878787881</v>
      </c>
      <c r="G96">
        <v>7.5678130123750504</v>
      </c>
    </row>
    <row r="97" spans="1:9" x14ac:dyDescent="0.25">
      <c r="A97" t="s">
        <v>107</v>
      </c>
      <c r="B97" t="s">
        <v>134</v>
      </c>
      <c r="C97" t="s">
        <v>97</v>
      </c>
      <c r="D97" s="1">
        <f>(50+53+37)/3</f>
        <v>46.666666666666664</v>
      </c>
      <c r="E97" s="2">
        <v>1161600</v>
      </c>
      <c r="F97">
        <v>63.437500000000014</v>
      </c>
      <c r="G97">
        <v>8.0828799435053131</v>
      </c>
    </row>
    <row r="98" spans="1:9" x14ac:dyDescent="0.25">
      <c r="A98" t="s">
        <v>107</v>
      </c>
      <c r="B98" t="s">
        <v>133</v>
      </c>
      <c r="C98" t="s">
        <v>98</v>
      </c>
      <c r="D98" s="1">
        <f>(50+58+51)/3</f>
        <v>53</v>
      </c>
      <c r="E98" s="2">
        <v>1319245.7142857143</v>
      </c>
      <c r="F98">
        <v>73.466981132075489</v>
      </c>
      <c r="G98">
        <v>6.6234209362913958</v>
      </c>
    </row>
    <row r="99" spans="1:9" x14ac:dyDescent="0.25">
      <c r="A99" t="s">
        <v>107</v>
      </c>
      <c r="B99" t="s">
        <v>136</v>
      </c>
      <c r="C99" t="s">
        <v>99</v>
      </c>
      <c r="D99" s="1">
        <f>(75+66+41)/3</f>
        <v>60.666666666666664</v>
      </c>
      <c r="E99" s="2">
        <v>1510080</v>
      </c>
      <c r="F99">
        <v>81.730769230769226</v>
      </c>
      <c r="G99">
        <v>7.8669329248197872</v>
      </c>
    </row>
    <row r="100" spans="1:9" x14ac:dyDescent="0.25">
      <c r="A100" t="s">
        <v>107</v>
      </c>
      <c r="B100" t="s">
        <v>134</v>
      </c>
      <c r="C100" t="s">
        <v>100</v>
      </c>
      <c r="D100" s="1">
        <f>(35+36+29)/3</f>
        <v>33.333333333333336</v>
      </c>
      <c r="E100" s="2">
        <v>829714.28571428568</v>
      </c>
      <c r="F100">
        <v>74.375</v>
      </c>
      <c r="G100">
        <v>8.2264658243701092</v>
      </c>
    </row>
    <row r="101" spans="1:9" x14ac:dyDescent="0.25">
      <c r="A101" t="s">
        <v>107</v>
      </c>
      <c r="B101" t="s">
        <v>131</v>
      </c>
      <c r="C101" t="s">
        <v>101</v>
      </c>
      <c r="D101" s="1">
        <f>(71+48+49)/3</f>
        <v>56</v>
      </c>
      <c r="E101" s="2">
        <v>1393920</v>
      </c>
      <c r="F101">
        <v>92.968750000000028</v>
      </c>
      <c r="G101">
        <v>6.9911086687812585</v>
      </c>
    </row>
    <row r="102" spans="1:9" x14ac:dyDescent="0.25">
      <c r="A102" t="s">
        <v>107</v>
      </c>
      <c r="B102" t="s">
        <v>135</v>
      </c>
      <c r="C102" t="s">
        <v>102</v>
      </c>
      <c r="D102" s="1">
        <f>(42+30+30)/3</f>
        <v>34</v>
      </c>
      <c r="E102" s="2">
        <v>846308.57142857136</v>
      </c>
      <c r="F102">
        <v>83.63970588235297</v>
      </c>
      <c r="G102">
        <v>10.609533687703024</v>
      </c>
    </row>
    <row r="103" spans="1:9" x14ac:dyDescent="0.25">
      <c r="A103" t="s">
        <v>107</v>
      </c>
      <c r="B103" t="s">
        <v>132</v>
      </c>
      <c r="C103" t="s">
        <v>103</v>
      </c>
      <c r="D103" s="1">
        <f>(42+38+49)/3</f>
        <v>43</v>
      </c>
      <c r="E103" s="2">
        <v>1070331.4285714286</v>
      </c>
      <c r="F103">
        <v>73.594961240310084</v>
      </c>
      <c r="G103">
        <v>9.8416109159861964</v>
      </c>
    </row>
    <row r="104" spans="1:9" x14ac:dyDescent="0.25">
      <c r="A104" t="s">
        <v>107</v>
      </c>
      <c r="B104" t="s">
        <v>137</v>
      </c>
      <c r="C104" t="s">
        <v>104</v>
      </c>
      <c r="D104" s="1">
        <f>(94+72+86)/3</f>
        <v>84</v>
      </c>
      <c r="E104" s="2">
        <v>2090880</v>
      </c>
      <c r="F104">
        <v>51.215277777777779</v>
      </c>
      <c r="G104">
        <v>9.3904781952131327</v>
      </c>
    </row>
    <row r="105" spans="1:9" x14ac:dyDescent="0.25">
      <c r="A105" t="s">
        <v>107</v>
      </c>
      <c r="B105" t="s">
        <v>130</v>
      </c>
      <c r="C105" t="s">
        <v>105</v>
      </c>
      <c r="D105" s="1">
        <f>(20+28+36)/3</f>
        <v>28</v>
      </c>
      <c r="E105" s="2">
        <v>696960</v>
      </c>
      <c r="F105">
        <v>126.04166666666667</v>
      </c>
      <c r="G105">
        <v>10.11083244191266</v>
      </c>
    </row>
    <row r="106" spans="1:9" x14ac:dyDescent="0.25">
      <c r="A106" t="s">
        <v>155</v>
      </c>
      <c r="B106" t="s">
        <v>112</v>
      </c>
      <c r="C106" t="s">
        <v>2</v>
      </c>
      <c r="E106">
        <v>105270.00000000001</v>
      </c>
      <c r="G106">
        <v>3.0328295866176394</v>
      </c>
      <c r="H106">
        <v>50.6</v>
      </c>
      <c r="I106">
        <v>128.524</v>
      </c>
    </row>
    <row r="107" spans="1:9" x14ac:dyDescent="0.25">
      <c r="A107" t="s">
        <v>155</v>
      </c>
      <c r="B107" t="s">
        <v>113</v>
      </c>
      <c r="C107" t="s">
        <v>3</v>
      </c>
      <c r="D107">
        <v>680365.71428571432</v>
      </c>
      <c r="E107">
        <v>373890.00000000006</v>
      </c>
      <c r="F107">
        <v>54.954268292682926</v>
      </c>
      <c r="H107">
        <v>43.2</v>
      </c>
      <c r="I107">
        <v>109.72800000000001</v>
      </c>
    </row>
    <row r="108" spans="1:9" x14ac:dyDescent="0.25">
      <c r="A108" t="s">
        <v>155</v>
      </c>
      <c r="B108" t="s">
        <v>114</v>
      </c>
      <c r="C108" t="s">
        <v>4</v>
      </c>
      <c r="D108">
        <v>248914.28571428571</v>
      </c>
      <c r="E108">
        <v>116160.00000000001</v>
      </c>
      <c r="F108">
        <v>46.666666666666671</v>
      </c>
      <c r="G108">
        <v>1.9151933265544336</v>
      </c>
      <c r="H108">
        <v>35</v>
      </c>
      <c r="I108">
        <v>88.9</v>
      </c>
    </row>
    <row r="109" spans="1:9" x14ac:dyDescent="0.25">
      <c r="A109" t="s">
        <v>155</v>
      </c>
      <c r="B109" t="s">
        <v>115</v>
      </c>
      <c r="C109" t="s">
        <v>5</v>
      </c>
      <c r="D109">
        <v>448045.71428571432</v>
      </c>
      <c r="E109">
        <v>279510</v>
      </c>
      <c r="F109">
        <v>62.384259259259252</v>
      </c>
      <c r="G109">
        <v>4.4064907881938629</v>
      </c>
      <c r="H109">
        <v>64.2</v>
      </c>
      <c r="I109">
        <v>163.06800000000001</v>
      </c>
    </row>
    <row r="110" spans="1:9" x14ac:dyDescent="0.25">
      <c r="A110" t="s">
        <v>155</v>
      </c>
      <c r="B110" t="s">
        <v>116</v>
      </c>
      <c r="C110" t="s">
        <v>6</v>
      </c>
      <c r="D110">
        <v>257211.42857142858</v>
      </c>
      <c r="E110">
        <v>152460</v>
      </c>
      <c r="F110">
        <v>59.274193548387103</v>
      </c>
      <c r="G110">
        <v>2.3872293089939149</v>
      </c>
      <c r="H110">
        <v>45.4</v>
      </c>
      <c r="I110">
        <v>115.316</v>
      </c>
    </row>
    <row r="111" spans="1:9" x14ac:dyDescent="0.25">
      <c r="A111" t="s">
        <v>155</v>
      </c>
      <c r="B111" t="s">
        <v>156</v>
      </c>
      <c r="C111" t="s">
        <v>7</v>
      </c>
      <c r="D111">
        <v>954171.42857142864</v>
      </c>
      <c r="E111">
        <v>580800</v>
      </c>
      <c r="F111">
        <v>60.869565217391298</v>
      </c>
      <c r="G111">
        <v>5.9383749554694463</v>
      </c>
      <c r="H111">
        <v>63.4</v>
      </c>
      <c r="I111">
        <v>161.036</v>
      </c>
    </row>
    <row r="112" spans="1:9" x14ac:dyDescent="0.25">
      <c r="A112" t="s">
        <v>155</v>
      </c>
      <c r="B112" t="s">
        <v>118</v>
      </c>
      <c r="C112" t="s">
        <v>8</v>
      </c>
      <c r="D112">
        <v>215725.71428571426</v>
      </c>
      <c r="E112">
        <v>290400</v>
      </c>
      <c r="F112">
        <v>134.61538461538461</v>
      </c>
      <c r="G112">
        <v>4.7880633441872584</v>
      </c>
      <c r="H112">
        <v>58.6</v>
      </c>
      <c r="I112">
        <v>148.84399999999999</v>
      </c>
    </row>
    <row r="113" spans="1:9" x14ac:dyDescent="0.25">
      <c r="A113" t="s">
        <v>155</v>
      </c>
      <c r="B113" t="s">
        <v>119</v>
      </c>
      <c r="C113" t="s">
        <v>9</v>
      </c>
      <c r="D113">
        <v>547611.42857142852</v>
      </c>
      <c r="E113">
        <v>497310.00000000006</v>
      </c>
      <c r="F113">
        <v>90.814393939393952</v>
      </c>
      <c r="G113">
        <v>3.0622718146692267</v>
      </c>
      <c r="H113">
        <v>61.4</v>
      </c>
      <c r="I113">
        <v>155.95599999999999</v>
      </c>
    </row>
    <row r="114" spans="1:9" x14ac:dyDescent="0.25">
      <c r="A114" t="s">
        <v>155</v>
      </c>
      <c r="B114" t="s">
        <v>120</v>
      </c>
      <c r="C114" t="s">
        <v>10</v>
      </c>
      <c r="D114">
        <v>788228.57142857136</v>
      </c>
      <c r="E114">
        <v>722370.00000000012</v>
      </c>
      <c r="F114">
        <v>91.644736842105289</v>
      </c>
      <c r="G114">
        <v>7.009715132554005</v>
      </c>
      <c r="H114">
        <v>56.4</v>
      </c>
      <c r="I114">
        <v>143.256</v>
      </c>
    </row>
    <row r="115" spans="1:9" x14ac:dyDescent="0.25">
      <c r="A115" t="s">
        <v>155</v>
      </c>
      <c r="B115" t="s">
        <v>121</v>
      </c>
      <c r="C115" t="s">
        <v>11</v>
      </c>
      <c r="D115">
        <v>497828.57142857142</v>
      </c>
      <c r="E115">
        <v>421080.00000000006</v>
      </c>
      <c r="F115">
        <v>84.583333333333343</v>
      </c>
      <c r="G115">
        <v>4.7902721114996369</v>
      </c>
      <c r="H115">
        <v>68.400000000000006</v>
      </c>
      <c r="I115">
        <v>173.73600000000002</v>
      </c>
    </row>
    <row r="116" spans="1:9" x14ac:dyDescent="0.25">
      <c r="A116" t="s">
        <v>155</v>
      </c>
      <c r="B116" t="s">
        <v>122</v>
      </c>
      <c r="C116" t="s">
        <v>12</v>
      </c>
      <c r="D116">
        <v>531017.14285714284</v>
      </c>
      <c r="E116">
        <v>319440</v>
      </c>
      <c r="F116">
        <v>60.15625</v>
      </c>
      <c r="G116">
        <v>5.1186261797129111</v>
      </c>
      <c r="H116">
        <v>70.8</v>
      </c>
      <c r="I116">
        <v>179.83199999999999</v>
      </c>
    </row>
    <row r="117" spans="1:9" x14ac:dyDescent="0.25">
      <c r="A117" t="s">
        <v>155</v>
      </c>
      <c r="B117" t="s">
        <v>157</v>
      </c>
      <c r="C117" t="s">
        <v>13</v>
      </c>
      <c r="D117">
        <v>1584754.2857142857</v>
      </c>
      <c r="E117">
        <v>707850.00000000012</v>
      </c>
      <c r="F117">
        <v>44.666230366492158</v>
      </c>
      <c r="G117">
        <v>5.9994361677645296</v>
      </c>
      <c r="H117">
        <v>58.4</v>
      </c>
      <c r="I117">
        <v>148.33599999999998</v>
      </c>
    </row>
    <row r="118" spans="1:9" x14ac:dyDescent="0.25">
      <c r="A118" t="s">
        <v>155</v>
      </c>
      <c r="B118" t="s">
        <v>158</v>
      </c>
      <c r="C118" t="s">
        <v>14</v>
      </c>
      <c r="D118">
        <v>663771.42857142864</v>
      </c>
      <c r="E118">
        <v>337590.00000000006</v>
      </c>
      <c r="F118">
        <v>50.859375000000007</v>
      </c>
      <c r="G118">
        <v>9.0304491232955399</v>
      </c>
      <c r="H118">
        <v>110.2</v>
      </c>
      <c r="I118">
        <v>279.90800000000002</v>
      </c>
    </row>
    <row r="119" spans="1:9" x14ac:dyDescent="0.25">
      <c r="A119" t="s">
        <v>155</v>
      </c>
      <c r="B119" t="s">
        <v>117</v>
      </c>
      <c r="C119" t="s">
        <v>15</v>
      </c>
      <c r="D119">
        <v>489531.42857142864</v>
      </c>
      <c r="E119">
        <v>312180</v>
      </c>
      <c r="F119">
        <v>63.771186440677965</v>
      </c>
      <c r="G119">
        <v>8.3922594200604443</v>
      </c>
      <c r="H119">
        <v>82.6</v>
      </c>
      <c r="I119">
        <v>209.804</v>
      </c>
    </row>
    <row r="120" spans="1:9" x14ac:dyDescent="0.25">
      <c r="A120" t="s">
        <v>155</v>
      </c>
      <c r="B120" t="s">
        <v>126</v>
      </c>
      <c r="C120" t="s">
        <v>16</v>
      </c>
      <c r="D120">
        <v>638880</v>
      </c>
      <c r="E120">
        <v>315810</v>
      </c>
      <c r="F120">
        <v>49.43181818181818</v>
      </c>
      <c r="G120">
        <v>6.4907508475066127</v>
      </c>
      <c r="H120">
        <v>87.6</v>
      </c>
      <c r="I120">
        <v>222.50399999999999</v>
      </c>
    </row>
    <row r="121" spans="1:9" x14ac:dyDescent="0.25">
      <c r="A121" t="s">
        <v>155</v>
      </c>
      <c r="B121" t="s">
        <v>127</v>
      </c>
      <c r="C121" t="s">
        <v>17</v>
      </c>
      <c r="D121">
        <v>182537.14285714287</v>
      </c>
      <c r="E121">
        <v>217800.00000000003</v>
      </c>
      <c r="F121">
        <v>119.31818181818184</v>
      </c>
      <c r="G121">
        <v>3.8775870502407686</v>
      </c>
      <c r="H121">
        <v>59</v>
      </c>
      <c r="I121">
        <v>149.86000000000001</v>
      </c>
    </row>
    <row r="122" spans="1:9" x14ac:dyDescent="0.25">
      <c r="A122" t="s">
        <v>155</v>
      </c>
      <c r="B122" t="s">
        <v>159</v>
      </c>
      <c r="C122" t="s">
        <v>18</v>
      </c>
      <c r="D122">
        <v>1219680</v>
      </c>
      <c r="E122">
        <v>718740.00000000012</v>
      </c>
      <c r="F122">
        <v>58.928571428571445</v>
      </c>
      <c r="G122">
        <v>5.3149983982314941</v>
      </c>
      <c r="H122">
        <v>53.4</v>
      </c>
      <c r="I122">
        <v>135.636</v>
      </c>
    </row>
    <row r="123" spans="1:9" x14ac:dyDescent="0.25">
      <c r="A123" t="s">
        <v>155</v>
      </c>
      <c r="B123" t="s">
        <v>129</v>
      </c>
      <c r="C123" t="s">
        <v>19</v>
      </c>
      <c r="D123">
        <v>979062.85714285728</v>
      </c>
      <c r="E123">
        <v>1161600</v>
      </c>
      <c r="F123">
        <v>118.64406779661016</v>
      </c>
      <c r="G123">
        <v>7.0280014851220605</v>
      </c>
      <c r="H123">
        <v>48.6</v>
      </c>
      <c r="I123">
        <v>123.444</v>
      </c>
    </row>
    <row r="124" spans="1:9" x14ac:dyDescent="0.25">
      <c r="A124" t="s">
        <v>155</v>
      </c>
      <c r="B124" t="s">
        <v>156</v>
      </c>
      <c r="C124" t="s">
        <v>20</v>
      </c>
      <c r="D124">
        <v>672068.57142857148</v>
      </c>
      <c r="E124">
        <v>352110.00000000006</v>
      </c>
      <c r="F124">
        <v>52.391975308641982</v>
      </c>
      <c r="G124">
        <v>4.9776011884856555</v>
      </c>
      <c r="H124">
        <v>84</v>
      </c>
      <c r="I124">
        <v>213.36</v>
      </c>
    </row>
    <row r="125" spans="1:9" x14ac:dyDescent="0.25">
      <c r="A125" t="s">
        <v>155</v>
      </c>
      <c r="B125" t="s">
        <v>157</v>
      </c>
      <c r="C125" t="s">
        <v>21</v>
      </c>
      <c r="D125">
        <v>912685.71428571432</v>
      </c>
      <c r="E125">
        <v>580800</v>
      </c>
      <c r="F125">
        <v>63.636363636363633</v>
      </c>
      <c r="G125">
        <v>6.383785688458631</v>
      </c>
      <c r="H125">
        <v>74.8</v>
      </c>
      <c r="I125">
        <v>189.99199999999999</v>
      </c>
    </row>
    <row r="126" spans="1:9" x14ac:dyDescent="0.25">
      <c r="A126" t="s">
        <v>155</v>
      </c>
      <c r="B126" t="s">
        <v>115</v>
      </c>
      <c r="C126" t="s">
        <v>22</v>
      </c>
      <c r="D126">
        <v>373371.42857142858</v>
      </c>
      <c r="E126">
        <v>279510</v>
      </c>
      <c r="F126">
        <v>74.861111111111114</v>
      </c>
      <c r="G126">
        <v>4.5667864739436048</v>
      </c>
      <c r="H126">
        <v>57</v>
      </c>
      <c r="I126">
        <v>144.78</v>
      </c>
    </row>
    <row r="127" spans="1:9" x14ac:dyDescent="0.25">
      <c r="A127" t="s">
        <v>155</v>
      </c>
      <c r="B127" t="s">
        <v>158</v>
      </c>
      <c r="C127" t="s">
        <v>23</v>
      </c>
      <c r="D127">
        <v>672068.57142857148</v>
      </c>
      <c r="E127">
        <v>246840.00000000003</v>
      </c>
      <c r="F127">
        <v>36.728395061728399</v>
      </c>
      <c r="G127">
        <v>6.2435689780232231</v>
      </c>
      <c r="H127">
        <v>113.6</v>
      </c>
      <c r="I127">
        <v>288.54399999999998</v>
      </c>
    </row>
    <row r="128" spans="1:9" x14ac:dyDescent="0.25">
      <c r="A128" t="s">
        <v>155</v>
      </c>
      <c r="B128" t="s">
        <v>112</v>
      </c>
      <c r="C128" t="s">
        <v>24</v>
      </c>
      <c r="D128">
        <v>555908.57142857136</v>
      </c>
      <c r="E128">
        <v>323070.00000000006</v>
      </c>
      <c r="F128">
        <v>58.115671641791067</v>
      </c>
      <c r="G128">
        <v>2.6573231379531657</v>
      </c>
      <c r="H128">
        <v>51.4</v>
      </c>
      <c r="I128">
        <v>130.55600000000001</v>
      </c>
    </row>
    <row r="129" spans="1:9" x14ac:dyDescent="0.25">
      <c r="A129" t="s">
        <v>155</v>
      </c>
      <c r="B129" t="s">
        <v>120</v>
      </c>
      <c r="C129" t="s">
        <v>25</v>
      </c>
      <c r="D129">
        <v>779931.42857142864</v>
      </c>
      <c r="E129">
        <v>337590.00000000006</v>
      </c>
      <c r="F129">
        <v>43.284574468085104</v>
      </c>
      <c r="G129">
        <v>3.544335280595698</v>
      </c>
      <c r="H129">
        <v>85.4</v>
      </c>
      <c r="I129">
        <v>216.91600000000003</v>
      </c>
    </row>
    <row r="130" spans="1:9" x14ac:dyDescent="0.25">
      <c r="A130" t="s">
        <v>155</v>
      </c>
      <c r="B130" t="s">
        <v>127</v>
      </c>
      <c r="C130" t="s">
        <v>26</v>
      </c>
      <c r="D130">
        <v>248914.28571428571</v>
      </c>
      <c r="E130">
        <v>127050.00000000001</v>
      </c>
      <c r="F130">
        <v>51.041666666666671</v>
      </c>
      <c r="G130">
        <v>2.4778047743616423</v>
      </c>
      <c r="H130">
        <v>61</v>
      </c>
      <c r="I130">
        <v>154.94</v>
      </c>
    </row>
    <row r="131" spans="1:9" x14ac:dyDescent="0.25">
      <c r="A131" t="s">
        <v>155</v>
      </c>
      <c r="B131" t="s">
        <v>121</v>
      </c>
      <c r="C131" t="s">
        <v>27</v>
      </c>
      <c r="D131">
        <v>489531.42857142864</v>
      </c>
      <c r="E131">
        <v>715110.00000000012</v>
      </c>
      <c r="F131">
        <v>146.08050847457628</v>
      </c>
      <c r="G131">
        <v>5.2780895763304541</v>
      </c>
      <c r="H131">
        <v>52.4</v>
      </c>
      <c r="I131">
        <v>133.096</v>
      </c>
    </row>
    <row r="132" spans="1:9" x14ac:dyDescent="0.25">
      <c r="A132" t="s">
        <v>155</v>
      </c>
      <c r="B132" t="s">
        <v>119</v>
      </c>
      <c r="C132" t="s">
        <v>28</v>
      </c>
      <c r="D132">
        <v>713554.2857142858</v>
      </c>
      <c r="E132">
        <v>537240</v>
      </c>
      <c r="F132">
        <v>75.290697674418595</v>
      </c>
      <c r="G132">
        <v>3.6209859085593052</v>
      </c>
      <c r="H132">
        <v>78</v>
      </c>
      <c r="I132">
        <v>198.12</v>
      </c>
    </row>
    <row r="133" spans="1:9" x14ac:dyDescent="0.25">
      <c r="A133" t="s">
        <v>155</v>
      </c>
      <c r="B133" t="s">
        <v>114</v>
      </c>
      <c r="C133" t="s">
        <v>29</v>
      </c>
      <c r="D133">
        <v>273805.71428571426</v>
      </c>
      <c r="E133">
        <v>123420.00000000001</v>
      </c>
      <c r="F133">
        <v>45.075757575757585</v>
      </c>
      <c r="G133">
        <v>3.635703021195039</v>
      </c>
      <c r="H133">
        <v>49</v>
      </c>
      <c r="I133">
        <v>124.46000000000001</v>
      </c>
    </row>
    <row r="134" spans="1:9" x14ac:dyDescent="0.25">
      <c r="A134" t="s">
        <v>155</v>
      </c>
      <c r="B134" t="s">
        <v>129</v>
      </c>
      <c r="C134" t="s">
        <v>30</v>
      </c>
      <c r="D134">
        <v>1169897.142857143</v>
      </c>
      <c r="E134">
        <v>392040.00000000006</v>
      </c>
      <c r="F134">
        <v>33.51063829787234</v>
      </c>
      <c r="G134">
        <v>5.4064381638518917</v>
      </c>
      <c r="H134">
        <v>50.2</v>
      </c>
      <c r="I134">
        <v>127.50800000000001</v>
      </c>
    </row>
    <row r="135" spans="1:9" x14ac:dyDescent="0.25">
      <c r="A135" t="s">
        <v>155</v>
      </c>
      <c r="B135" t="s">
        <v>113</v>
      </c>
      <c r="C135" t="s">
        <v>31</v>
      </c>
      <c r="D135">
        <v>514422.85714285716</v>
      </c>
      <c r="E135">
        <v>475530.00000000006</v>
      </c>
      <c r="F135">
        <v>92.439516129032256</v>
      </c>
      <c r="G135">
        <v>0</v>
      </c>
      <c r="H135">
        <v>70.8</v>
      </c>
      <c r="I135">
        <v>179.83199999999999</v>
      </c>
    </row>
    <row r="136" spans="1:9" x14ac:dyDescent="0.25">
      <c r="A136" t="s">
        <v>155</v>
      </c>
      <c r="B136" t="s">
        <v>116</v>
      </c>
      <c r="C136" t="s">
        <v>32</v>
      </c>
      <c r="D136">
        <v>613988.57142857148</v>
      </c>
      <c r="E136">
        <v>214170.00000000003</v>
      </c>
      <c r="F136">
        <v>34.881756756756758</v>
      </c>
      <c r="G136">
        <v>2.1938101163386219</v>
      </c>
      <c r="H136">
        <v>41.4</v>
      </c>
      <c r="I136">
        <v>105.15599999999999</v>
      </c>
    </row>
    <row r="137" spans="1:9" x14ac:dyDescent="0.25">
      <c r="A137" t="s">
        <v>155</v>
      </c>
      <c r="B137" t="s">
        <v>118</v>
      </c>
      <c r="C137" t="s">
        <v>33</v>
      </c>
      <c r="D137">
        <v>589097.14285714284</v>
      </c>
      <c r="E137">
        <v>308550</v>
      </c>
      <c r="F137">
        <v>52.376760563380287</v>
      </c>
      <c r="G137">
        <v>3.0594788444082854</v>
      </c>
      <c r="H137">
        <v>54.8</v>
      </c>
      <c r="I137">
        <v>139.19200000000001</v>
      </c>
    </row>
    <row r="138" spans="1:9" x14ac:dyDescent="0.25">
      <c r="A138" t="s">
        <v>155</v>
      </c>
      <c r="B138" t="s">
        <v>126</v>
      </c>
      <c r="C138" t="s">
        <v>34</v>
      </c>
      <c r="D138">
        <v>589097.14285714284</v>
      </c>
      <c r="E138">
        <v>301290</v>
      </c>
      <c r="F138">
        <v>51.144366197183103</v>
      </c>
      <c r="G138">
        <v>4.2618405375734643</v>
      </c>
      <c r="H138">
        <v>76.599999999999994</v>
      </c>
      <c r="I138">
        <v>194.56399999999999</v>
      </c>
    </row>
    <row r="139" spans="1:9" x14ac:dyDescent="0.25">
      <c r="A139" t="s">
        <v>155</v>
      </c>
      <c r="B139" t="s">
        <v>159</v>
      </c>
      <c r="C139" t="s">
        <v>35</v>
      </c>
      <c r="D139">
        <v>829714.28571428568</v>
      </c>
      <c r="E139">
        <v>584430</v>
      </c>
      <c r="F139">
        <v>70.4375</v>
      </c>
      <c r="G139">
        <v>2.4655365124418038</v>
      </c>
      <c r="H139">
        <v>54.8</v>
      </c>
      <c r="I139">
        <v>139.19200000000001</v>
      </c>
    </row>
    <row r="140" spans="1:9" x14ac:dyDescent="0.25">
      <c r="A140" t="s">
        <v>155</v>
      </c>
      <c r="B140" t="s">
        <v>117</v>
      </c>
      <c r="C140" t="s">
        <v>36</v>
      </c>
      <c r="D140">
        <v>738445.71428571432</v>
      </c>
      <c r="E140">
        <v>268620</v>
      </c>
      <c r="F140">
        <v>36.376404494382022</v>
      </c>
      <c r="G140">
        <v>2.872229795223439</v>
      </c>
      <c r="H140">
        <v>61.2</v>
      </c>
      <c r="I140">
        <v>155.44800000000001</v>
      </c>
    </row>
    <row r="141" spans="1:9" x14ac:dyDescent="0.25">
      <c r="A141" t="s">
        <v>155</v>
      </c>
      <c r="B141" t="s">
        <v>122</v>
      </c>
      <c r="C141" t="s">
        <v>37</v>
      </c>
      <c r="D141">
        <v>1286057.1428571427</v>
      </c>
      <c r="E141">
        <v>399300.00000000006</v>
      </c>
      <c r="F141">
        <v>31.048387096774199</v>
      </c>
      <c r="G141">
        <v>5.5844680103415953</v>
      </c>
      <c r="H141">
        <v>69</v>
      </c>
      <c r="I141">
        <v>175.26</v>
      </c>
    </row>
    <row r="142" spans="1:9" x14ac:dyDescent="0.25">
      <c r="A142" t="s">
        <v>155</v>
      </c>
      <c r="B142" t="s">
        <v>121</v>
      </c>
      <c r="C142" t="s">
        <v>38</v>
      </c>
      <c r="D142">
        <v>522720</v>
      </c>
      <c r="E142">
        <v>261360.00000000003</v>
      </c>
      <c r="F142">
        <v>50.000000000000014</v>
      </c>
      <c r="G142">
        <v>0.40161151740714252</v>
      </c>
      <c r="H142">
        <v>73.8</v>
      </c>
      <c r="I142">
        <v>187.452</v>
      </c>
    </row>
    <row r="143" spans="1:9" x14ac:dyDescent="0.25">
      <c r="A143" t="s">
        <v>155</v>
      </c>
      <c r="B143" t="s">
        <v>116</v>
      </c>
      <c r="C143" t="s">
        <v>39</v>
      </c>
      <c r="D143">
        <v>439748.57142857148</v>
      </c>
      <c r="E143">
        <v>134310</v>
      </c>
      <c r="F143">
        <v>30.542452830188676</v>
      </c>
      <c r="G143">
        <v>1.6491809154550117</v>
      </c>
      <c r="H143">
        <v>64.2</v>
      </c>
      <c r="I143">
        <v>163.06800000000001</v>
      </c>
    </row>
    <row r="144" spans="1:9" x14ac:dyDescent="0.25">
      <c r="A144" t="s">
        <v>155</v>
      </c>
      <c r="B144" t="s">
        <v>126</v>
      </c>
      <c r="C144" t="s">
        <v>40</v>
      </c>
      <c r="D144">
        <v>497828.57142857142</v>
      </c>
      <c r="E144">
        <v>348480.00000000006</v>
      </c>
      <c r="F144">
        <v>70.000000000000014</v>
      </c>
      <c r="G144">
        <v>8.4751842276360225</v>
      </c>
      <c r="H144">
        <v>98.4</v>
      </c>
      <c r="I144">
        <v>249.93600000000001</v>
      </c>
    </row>
    <row r="145" spans="1:9" x14ac:dyDescent="0.25">
      <c r="A145" t="s">
        <v>155</v>
      </c>
      <c r="B145" t="s">
        <v>157</v>
      </c>
      <c r="C145" t="s">
        <v>41</v>
      </c>
      <c r="D145">
        <v>448045.71428571432</v>
      </c>
      <c r="E145">
        <v>330330.00000000006</v>
      </c>
      <c r="F145">
        <v>73.726851851851862</v>
      </c>
      <c r="G145">
        <v>8.8724022187587614</v>
      </c>
      <c r="H145">
        <v>93.8</v>
      </c>
      <c r="I145">
        <v>238.25200000000001</v>
      </c>
    </row>
    <row r="146" spans="1:9" x14ac:dyDescent="0.25">
      <c r="A146" t="s">
        <v>155</v>
      </c>
      <c r="B146" t="s">
        <v>113</v>
      </c>
      <c r="C146" t="s">
        <v>42</v>
      </c>
      <c r="D146">
        <v>680365.71428571432</v>
      </c>
      <c r="E146">
        <v>301290</v>
      </c>
      <c r="F146">
        <v>44.283536585365852</v>
      </c>
      <c r="G146">
        <v>2.6217107664311308</v>
      </c>
      <c r="H146">
        <v>65.599999999999994</v>
      </c>
      <c r="I146">
        <v>166.624</v>
      </c>
    </row>
    <row r="147" spans="1:9" x14ac:dyDescent="0.25">
      <c r="A147" t="s">
        <v>155</v>
      </c>
      <c r="B147" t="s">
        <v>114</v>
      </c>
      <c r="C147" t="s">
        <v>43</v>
      </c>
      <c r="D147">
        <v>282102.85714285716</v>
      </c>
      <c r="E147">
        <v>65340.000000000007</v>
      </c>
      <c r="F147">
        <v>23.161764705882355</v>
      </c>
      <c r="G147">
        <v>1.0324786768348977</v>
      </c>
      <c r="H147">
        <v>56.4</v>
      </c>
      <c r="I147">
        <v>143.256</v>
      </c>
    </row>
    <row r="148" spans="1:9" x14ac:dyDescent="0.25">
      <c r="A148" t="s">
        <v>155</v>
      </c>
      <c r="B148" t="s">
        <v>112</v>
      </c>
      <c r="C148" t="s">
        <v>44</v>
      </c>
      <c r="D148">
        <v>356777.1428571429</v>
      </c>
      <c r="E148">
        <v>206910.00000000003</v>
      </c>
      <c r="F148">
        <v>57.994186046511629</v>
      </c>
      <c r="G148">
        <v>2.4149989560009839</v>
      </c>
      <c r="H148">
        <v>69.2</v>
      </c>
      <c r="I148">
        <v>175.768</v>
      </c>
    </row>
    <row r="149" spans="1:9" x14ac:dyDescent="0.25">
      <c r="A149" t="s">
        <v>155</v>
      </c>
      <c r="B149" t="s">
        <v>115</v>
      </c>
      <c r="C149" t="s">
        <v>45</v>
      </c>
      <c r="D149">
        <v>315291.42857142858</v>
      </c>
      <c r="E149">
        <v>221430.00000000003</v>
      </c>
      <c r="F149">
        <v>70.23026315789474</v>
      </c>
      <c r="G149">
        <v>3.6939552576689474</v>
      </c>
      <c r="H149">
        <v>63.6</v>
      </c>
      <c r="I149">
        <v>161.54400000000001</v>
      </c>
    </row>
    <row r="150" spans="1:9" x14ac:dyDescent="0.25">
      <c r="A150" t="s">
        <v>155</v>
      </c>
      <c r="B150" t="s">
        <v>127</v>
      </c>
      <c r="C150" t="s">
        <v>46</v>
      </c>
      <c r="D150">
        <v>165942.85714285716</v>
      </c>
      <c r="E150">
        <v>141570</v>
      </c>
      <c r="F150">
        <v>85.312499999999986</v>
      </c>
      <c r="G150">
        <v>2.0138195887201769</v>
      </c>
      <c r="H150">
        <v>71.2</v>
      </c>
      <c r="I150">
        <v>180.84800000000001</v>
      </c>
    </row>
    <row r="151" spans="1:9" x14ac:dyDescent="0.25">
      <c r="A151" t="s">
        <v>155</v>
      </c>
      <c r="B151" t="s">
        <v>117</v>
      </c>
      <c r="C151" t="s">
        <v>47</v>
      </c>
      <c r="D151">
        <v>348480</v>
      </c>
      <c r="E151">
        <v>217800.00000000003</v>
      </c>
      <c r="F151">
        <v>62.500000000000014</v>
      </c>
      <c r="G151">
        <v>5.4072784557642084</v>
      </c>
      <c r="H151">
        <v>96.4</v>
      </c>
      <c r="I151">
        <v>244.85600000000002</v>
      </c>
    </row>
    <row r="152" spans="1:9" x14ac:dyDescent="0.25">
      <c r="A152" t="s">
        <v>155</v>
      </c>
      <c r="B152" t="s">
        <v>129</v>
      </c>
      <c r="C152" t="s">
        <v>48</v>
      </c>
      <c r="D152">
        <v>995657.14285714284</v>
      </c>
      <c r="E152">
        <v>196020.00000000003</v>
      </c>
      <c r="F152">
        <v>19.687500000000004</v>
      </c>
      <c r="G152">
        <v>3.9476914040684146</v>
      </c>
      <c r="H152">
        <v>86.8</v>
      </c>
      <c r="I152">
        <v>220.47200000000001</v>
      </c>
    </row>
    <row r="153" spans="1:9" x14ac:dyDescent="0.25">
      <c r="A153" t="s">
        <v>155</v>
      </c>
      <c r="B153" t="s">
        <v>160</v>
      </c>
      <c r="C153" t="s">
        <v>49</v>
      </c>
      <c r="D153">
        <v>713554.2857142858</v>
      </c>
      <c r="E153">
        <v>286770</v>
      </c>
      <c r="F153">
        <v>40.188953488372086</v>
      </c>
      <c r="G153">
        <v>4.5420338750407616</v>
      </c>
      <c r="H153">
        <v>87.4</v>
      </c>
      <c r="I153">
        <v>221.99600000000001</v>
      </c>
    </row>
    <row r="154" spans="1:9" x14ac:dyDescent="0.25">
      <c r="A154" t="s">
        <v>155</v>
      </c>
      <c r="B154" t="s">
        <v>159</v>
      </c>
      <c r="C154" t="s">
        <v>50</v>
      </c>
      <c r="D154">
        <v>1186491.4285714286</v>
      </c>
      <c r="E154">
        <v>381150.00000000006</v>
      </c>
      <c r="F154">
        <v>32.124125874125873</v>
      </c>
      <c r="G154">
        <v>3.8085550689488428</v>
      </c>
      <c r="H154">
        <v>69.599999999999994</v>
      </c>
      <c r="I154">
        <v>176.78399999999999</v>
      </c>
    </row>
    <row r="155" spans="1:9" x14ac:dyDescent="0.25">
      <c r="A155" t="s">
        <v>155</v>
      </c>
      <c r="B155" t="s">
        <v>119</v>
      </c>
      <c r="C155" t="s">
        <v>51</v>
      </c>
      <c r="D155">
        <v>431451.42857142852</v>
      </c>
      <c r="E155">
        <v>359370.00000000006</v>
      </c>
      <c r="F155">
        <v>83.293269230769255</v>
      </c>
      <c r="G155">
        <v>2.7321971487307284</v>
      </c>
      <c r="H155">
        <v>87</v>
      </c>
      <c r="I155">
        <v>220.98</v>
      </c>
    </row>
    <row r="156" spans="1:9" x14ac:dyDescent="0.25">
      <c r="A156" t="s">
        <v>155</v>
      </c>
      <c r="B156" t="s">
        <v>158</v>
      </c>
      <c r="C156" t="s">
        <v>52</v>
      </c>
      <c r="D156">
        <v>564205.71428571432</v>
      </c>
      <c r="E156">
        <v>275880</v>
      </c>
      <c r="F156">
        <v>48.897058823529413</v>
      </c>
      <c r="G156">
        <v>7.4725999359293409</v>
      </c>
      <c r="H156">
        <v>115.2</v>
      </c>
      <c r="I156">
        <v>292.608</v>
      </c>
    </row>
    <row r="157" spans="1:9" x14ac:dyDescent="0.25">
      <c r="A157" t="s">
        <v>155</v>
      </c>
      <c r="B157" t="s">
        <v>156</v>
      </c>
      <c r="C157" t="s">
        <v>53</v>
      </c>
      <c r="D157">
        <v>937577.14285714272</v>
      </c>
      <c r="E157">
        <v>421080.00000000006</v>
      </c>
      <c r="F157">
        <v>44.911504424778776</v>
      </c>
      <c r="G157">
        <v>4.0729989351452724</v>
      </c>
      <c r="H157">
        <v>82</v>
      </c>
      <c r="I157">
        <v>208.28</v>
      </c>
    </row>
    <row r="158" spans="1:9" x14ac:dyDescent="0.25">
      <c r="A158" t="s">
        <v>155</v>
      </c>
      <c r="B158" t="s">
        <v>118</v>
      </c>
      <c r="C158" t="s">
        <v>54</v>
      </c>
      <c r="D158">
        <v>613988.57142857148</v>
      </c>
      <c r="E158">
        <v>250470.00000000003</v>
      </c>
      <c r="F158">
        <v>40.793918918918919</v>
      </c>
      <c r="G158">
        <v>3.3109422012544361</v>
      </c>
      <c r="H158">
        <v>79.5</v>
      </c>
      <c r="I158">
        <v>201.93</v>
      </c>
    </row>
    <row r="159" spans="1:9" x14ac:dyDescent="0.25">
      <c r="A159" t="s">
        <v>155</v>
      </c>
      <c r="B159" t="s">
        <v>120</v>
      </c>
      <c r="C159" t="s">
        <v>55</v>
      </c>
      <c r="D159">
        <v>1194788.5714285714</v>
      </c>
      <c r="E159">
        <v>384780.00000000006</v>
      </c>
      <c r="F159">
        <v>32.204861111111114</v>
      </c>
      <c r="G159">
        <v>4.0491506503956858</v>
      </c>
      <c r="H159">
        <v>75</v>
      </c>
      <c r="I159">
        <v>190.5</v>
      </c>
    </row>
    <row r="160" spans="1:9" x14ac:dyDescent="0.25">
      <c r="A160" t="s">
        <v>155</v>
      </c>
      <c r="B160" t="s">
        <v>129</v>
      </c>
      <c r="C160" t="s">
        <v>56</v>
      </c>
      <c r="D160">
        <v>655474.28571428568</v>
      </c>
      <c r="E160">
        <v>127050.00000000001</v>
      </c>
      <c r="F160">
        <v>19.382911392405067</v>
      </c>
      <c r="G160">
        <v>5.7067584933142266</v>
      </c>
      <c r="H160">
        <v>81.2</v>
      </c>
      <c r="I160">
        <v>206.24800000000002</v>
      </c>
    </row>
    <row r="161" spans="1:9" x14ac:dyDescent="0.25">
      <c r="A161" t="s">
        <v>155</v>
      </c>
      <c r="B161" t="s">
        <v>117</v>
      </c>
      <c r="C161" t="s">
        <v>57</v>
      </c>
      <c r="D161">
        <v>1227977.142857143</v>
      </c>
      <c r="E161">
        <v>301290</v>
      </c>
      <c r="F161">
        <v>24.535472972972972</v>
      </c>
      <c r="G161">
        <v>5.2005186286533585</v>
      </c>
      <c r="H161">
        <v>100.6</v>
      </c>
      <c r="I161">
        <v>255.524</v>
      </c>
    </row>
    <row r="162" spans="1:9" x14ac:dyDescent="0.25">
      <c r="A162" t="s">
        <v>155</v>
      </c>
      <c r="B162" t="s">
        <v>126</v>
      </c>
      <c r="C162" t="s">
        <v>58</v>
      </c>
      <c r="D162">
        <v>597394.28571428568</v>
      </c>
      <c r="E162">
        <v>243210.00000000003</v>
      </c>
      <c r="F162">
        <v>40.711805555555564</v>
      </c>
      <c r="G162">
        <v>7.1786858319509124</v>
      </c>
      <c r="H162">
        <v>93.4</v>
      </c>
      <c r="I162">
        <v>237.23600000000002</v>
      </c>
    </row>
    <row r="163" spans="1:9" x14ac:dyDescent="0.25">
      <c r="A163" t="s">
        <v>155</v>
      </c>
      <c r="B163" t="s">
        <v>120</v>
      </c>
      <c r="C163" t="s">
        <v>59</v>
      </c>
      <c r="D163">
        <v>854605.71428571432</v>
      </c>
      <c r="E163">
        <v>232320.00000000003</v>
      </c>
      <c r="F163">
        <v>27.184466019417481</v>
      </c>
      <c r="G163">
        <v>4.8905309408093105</v>
      </c>
      <c r="H163">
        <v>90</v>
      </c>
      <c r="I163">
        <v>228.6</v>
      </c>
    </row>
    <row r="164" spans="1:9" x14ac:dyDescent="0.25">
      <c r="A164" t="s">
        <v>155</v>
      </c>
      <c r="B164" t="s">
        <v>122</v>
      </c>
      <c r="C164" t="s">
        <v>60</v>
      </c>
      <c r="D164">
        <v>340182.85714285716</v>
      </c>
      <c r="E164">
        <v>257730.00000000003</v>
      </c>
      <c r="F164">
        <v>75.762195121951223</v>
      </c>
      <c r="G164">
        <v>3.0816385425531201</v>
      </c>
      <c r="H164">
        <v>80.599999999999994</v>
      </c>
      <c r="I164">
        <v>204.72399999999999</v>
      </c>
    </row>
    <row r="165" spans="1:9" x14ac:dyDescent="0.25">
      <c r="A165" t="s">
        <v>155</v>
      </c>
      <c r="B165" t="s">
        <v>118</v>
      </c>
      <c r="C165" t="s">
        <v>61</v>
      </c>
      <c r="D165">
        <v>564205.71428571432</v>
      </c>
      <c r="E165">
        <v>286770</v>
      </c>
      <c r="F165">
        <v>50.827205882352935</v>
      </c>
      <c r="G165">
        <v>2.8930050124079796</v>
      </c>
      <c r="H165">
        <v>70.599999999999994</v>
      </c>
      <c r="I165">
        <v>179.32399999999998</v>
      </c>
    </row>
    <row r="166" spans="1:9" x14ac:dyDescent="0.25">
      <c r="A166" t="s">
        <v>155</v>
      </c>
      <c r="B166" t="s">
        <v>157</v>
      </c>
      <c r="C166" t="s">
        <v>62</v>
      </c>
      <c r="D166">
        <v>904388.57142857148</v>
      </c>
      <c r="E166">
        <v>421080.00000000006</v>
      </c>
      <c r="F166">
        <v>46.559633027522942</v>
      </c>
      <c r="G166">
        <v>4.2111589310905329</v>
      </c>
      <c r="H166">
        <v>91.6</v>
      </c>
      <c r="I166">
        <v>232.66399999999999</v>
      </c>
    </row>
    <row r="167" spans="1:9" x14ac:dyDescent="0.25">
      <c r="A167" t="s">
        <v>155</v>
      </c>
      <c r="B167" t="s">
        <v>127</v>
      </c>
      <c r="C167" t="s">
        <v>63</v>
      </c>
      <c r="D167">
        <v>124457.14285714286</v>
      </c>
      <c r="E167">
        <v>156090</v>
      </c>
      <c r="F167">
        <v>125.41666666666667</v>
      </c>
      <c r="G167">
        <v>4.0166273519989337</v>
      </c>
      <c r="H167">
        <v>85.2</v>
      </c>
      <c r="I167">
        <v>216.40800000000002</v>
      </c>
    </row>
    <row r="168" spans="1:9" x14ac:dyDescent="0.25">
      <c r="A168" t="s">
        <v>155</v>
      </c>
      <c r="B168" t="s">
        <v>159</v>
      </c>
      <c r="C168" t="s">
        <v>64</v>
      </c>
      <c r="D168">
        <v>771634.2857142858</v>
      </c>
      <c r="E168">
        <v>413820.00000000006</v>
      </c>
      <c r="F168">
        <v>53.629032258064512</v>
      </c>
      <c r="G168">
        <v>4.4437437296399454</v>
      </c>
      <c r="H168">
        <v>65</v>
      </c>
      <c r="I168">
        <v>165.1</v>
      </c>
    </row>
    <row r="169" spans="1:9" x14ac:dyDescent="0.25">
      <c r="A169" t="s">
        <v>155</v>
      </c>
      <c r="B169" t="s">
        <v>158</v>
      </c>
      <c r="C169" t="s">
        <v>65</v>
      </c>
      <c r="D169">
        <v>240617.14285714284</v>
      </c>
      <c r="E169">
        <v>127050.00000000001</v>
      </c>
      <c r="F169">
        <v>52.801724137931039</v>
      </c>
      <c r="G169">
        <v>3.980198696904933</v>
      </c>
      <c r="H169">
        <v>100.2</v>
      </c>
      <c r="I169">
        <v>254.50800000000001</v>
      </c>
    </row>
    <row r="170" spans="1:9" x14ac:dyDescent="0.25">
      <c r="A170" t="s">
        <v>155</v>
      </c>
      <c r="B170" t="s">
        <v>119</v>
      </c>
      <c r="C170" t="s">
        <v>66</v>
      </c>
      <c r="D170">
        <v>937577.14285714272</v>
      </c>
      <c r="E170">
        <v>301290</v>
      </c>
      <c r="F170">
        <v>32.134955752212399</v>
      </c>
      <c r="G170">
        <v>3.0624078619312214</v>
      </c>
      <c r="H170">
        <v>80.599999999999994</v>
      </c>
      <c r="I170">
        <v>204.72399999999999</v>
      </c>
    </row>
    <row r="171" spans="1:9" x14ac:dyDescent="0.25">
      <c r="A171" t="s">
        <v>155</v>
      </c>
      <c r="B171" t="s">
        <v>113</v>
      </c>
      <c r="C171" t="s">
        <v>67</v>
      </c>
      <c r="D171">
        <v>829714.28571428568</v>
      </c>
      <c r="E171">
        <v>399300.00000000006</v>
      </c>
      <c r="F171">
        <v>48.125000000000007</v>
      </c>
      <c r="G171">
        <v>7.1571583534353467</v>
      </c>
      <c r="H171">
        <v>63.6</v>
      </c>
      <c r="I171">
        <v>161.54400000000001</v>
      </c>
    </row>
    <row r="172" spans="1:9" x14ac:dyDescent="0.25">
      <c r="A172" t="s">
        <v>155</v>
      </c>
      <c r="B172" t="s">
        <v>121</v>
      </c>
      <c r="C172" t="s">
        <v>68</v>
      </c>
      <c r="D172">
        <v>472937.1428571429</v>
      </c>
      <c r="E172">
        <v>210540.00000000003</v>
      </c>
      <c r="F172">
        <v>44.517543859649123</v>
      </c>
      <c r="G172">
        <v>2.680387150251256</v>
      </c>
      <c r="H172">
        <v>63.4</v>
      </c>
      <c r="I172">
        <v>161.036</v>
      </c>
    </row>
    <row r="173" spans="1:9" x14ac:dyDescent="0.25">
      <c r="A173" t="s">
        <v>155</v>
      </c>
      <c r="B173" t="s">
        <v>116</v>
      </c>
      <c r="C173" t="s">
        <v>69</v>
      </c>
      <c r="D173">
        <v>315291.42857142858</v>
      </c>
      <c r="E173">
        <v>130680.00000000001</v>
      </c>
      <c r="F173">
        <v>41.44736842105263</v>
      </c>
      <c r="G173">
        <v>0.87560017819524705</v>
      </c>
      <c r="H173">
        <v>64.2</v>
      </c>
      <c r="I173">
        <v>163.06800000000001</v>
      </c>
    </row>
    <row r="174" spans="1:9" x14ac:dyDescent="0.25">
      <c r="A174" t="s">
        <v>155</v>
      </c>
      <c r="B174" t="s">
        <v>112</v>
      </c>
      <c r="C174" t="s">
        <v>70</v>
      </c>
      <c r="D174">
        <v>373371.42857142858</v>
      </c>
      <c r="E174">
        <v>214170.00000000003</v>
      </c>
      <c r="F174">
        <v>57.361111111111121</v>
      </c>
      <c r="G174">
        <v>1.9618015179576542</v>
      </c>
      <c r="H174">
        <v>53.8</v>
      </c>
      <c r="I174">
        <v>136.65199999999999</v>
      </c>
    </row>
    <row r="175" spans="1:9" x14ac:dyDescent="0.25">
      <c r="A175" t="s">
        <v>155</v>
      </c>
      <c r="B175" t="s">
        <v>115</v>
      </c>
      <c r="C175" t="s">
        <v>71</v>
      </c>
      <c r="D175">
        <v>340182.85714285716</v>
      </c>
      <c r="E175">
        <v>246840.00000000003</v>
      </c>
      <c r="F175">
        <v>72.560975609756113</v>
      </c>
      <c r="G175">
        <v>3.8814443902573132</v>
      </c>
      <c r="H175">
        <v>67.8</v>
      </c>
      <c r="I175">
        <v>172.21199999999999</v>
      </c>
    </row>
    <row r="176" spans="1:9" x14ac:dyDescent="0.25">
      <c r="A176" t="s">
        <v>155</v>
      </c>
      <c r="B176" t="s">
        <v>156</v>
      </c>
      <c r="C176" t="s">
        <v>72</v>
      </c>
      <c r="D176">
        <v>1120114.2857142857</v>
      </c>
      <c r="E176">
        <v>304920</v>
      </c>
      <c r="F176">
        <v>27.222222222222225</v>
      </c>
      <c r="G176">
        <v>2.5073510385547548</v>
      </c>
      <c r="H176">
        <v>68.75</v>
      </c>
      <c r="I176">
        <v>174.625</v>
      </c>
    </row>
    <row r="177" spans="1:9" x14ac:dyDescent="0.25">
      <c r="A177" t="s">
        <v>155</v>
      </c>
      <c r="B177" t="s">
        <v>114</v>
      </c>
      <c r="C177" t="s">
        <v>73</v>
      </c>
      <c r="D177">
        <v>282102.85714285716</v>
      </c>
      <c r="E177">
        <v>72600</v>
      </c>
      <c r="F177">
        <v>25.735294117647058</v>
      </c>
      <c r="G177">
        <v>1.2905283217175954</v>
      </c>
      <c r="H177">
        <v>54.6</v>
      </c>
      <c r="I177">
        <v>138.684</v>
      </c>
    </row>
    <row r="178" spans="1:9" x14ac:dyDescent="0.25">
      <c r="A178" t="s">
        <v>155</v>
      </c>
      <c r="B178" t="s">
        <v>130</v>
      </c>
      <c r="C178" t="s">
        <v>74</v>
      </c>
      <c r="D178">
        <v>597394.28571428568</v>
      </c>
      <c r="E178">
        <v>283140</v>
      </c>
      <c r="F178">
        <v>47.395833333333336</v>
      </c>
      <c r="G178">
        <v>4.0695577396948295</v>
      </c>
      <c r="H178">
        <v>76.599999999999994</v>
      </c>
      <c r="I178">
        <v>194.56399999999999</v>
      </c>
    </row>
    <row r="179" spans="1:9" x14ac:dyDescent="0.25">
      <c r="A179" t="s">
        <v>155</v>
      </c>
      <c r="B179" t="s">
        <v>131</v>
      </c>
      <c r="C179" t="s">
        <v>75</v>
      </c>
      <c r="D179">
        <v>414857.14285714284</v>
      </c>
      <c r="E179">
        <v>363000.00000000006</v>
      </c>
      <c r="F179">
        <v>87.500000000000028</v>
      </c>
      <c r="G179">
        <v>3.5830047141225463</v>
      </c>
      <c r="H179">
        <v>93</v>
      </c>
      <c r="I179">
        <v>236.22</v>
      </c>
    </row>
    <row r="180" spans="1:9" x14ac:dyDescent="0.25">
      <c r="A180" t="s">
        <v>155</v>
      </c>
      <c r="B180" t="s">
        <v>132</v>
      </c>
      <c r="C180" t="s">
        <v>76</v>
      </c>
      <c r="D180">
        <v>472937.1428571429</v>
      </c>
      <c r="E180">
        <v>304920</v>
      </c>
      <c r="F180">
        <v>64.473684210526301</v>
      </c>
      <c r="G180">
        <v>5.3974110278795635</v>
      </c>
      <c r="H180">
        <v>91</v>
      </c>
      <c r="I180">
        <v>231.14000000000001</v>
      </c>
    </row>
    <row r="181" spans="1:9" x14ac:dyDescent="0.25">
      <c r="A181" t="s">
        <v>155</v>
      </c>
      <c r="B181" t="s">
        <v>134</v>
      </c>
      <c r="C181" t="s">
        <v>78</v>
      </c>
      <c r="D181">
        <v>680365.71428571432</v>
      </c>
      <c r="E181">
        <v>370260.00000000006</v>
      </c>
      <c r="F181">
        <v>54.420731707317081</v>
      </c>
      <c r="G181">
        <v>3.6510923673606288</v>
      </c>
      <c r="H181">
        <v>70.2</v>
      </c>
      <c r="I181">
        <v>178.30800000000002</v>
      </c>
    </row>
    <row r="182" spans="1:9" x14ac:dyDescent="0.25">
      <c r="A182" t="s">
        <v>155</v>
      </c>
      <c r="B182" t="s">
        <v>135</v>
      </c>
      <c r="C182" t="s">
        <v>79</v>
      </c>
      <c r="D182">
        <v>663771.42857142864</v>
      </c>
      <c r="E182">
        <v>402930.00000000006</v>
      </c>
      <c r="F182">
        <v>60.703125</v>
      </c>
      <c r="G182">
        <v>3.1488618955385337</v>
      </c>
      <c r="H182">
        <v>69.8</v>
      </c>
      <c r="I182">
        <v>177.292</v>
      </c>
    </row>
    <row r="183" spans="1:9" x14ac:dyDescent="0.25">
      <c r="A183" t="s">
        <v>155</v>
      </c>
      <c r="B183" t="s">
        <v>136</v>
      </c>
      <c r="C183" t="s">
        <v>80</v>
      </c>
      <c r="D183">
        <v>912685.71428571432</v>
      </c>
      <c r="E183">
        <v>468270.00000000006</v>
      </c>
      <c r="F183">
        <v>51.30681818181818</v>
      </c>
      <c r="G183">
        <v>3.3749324310724553</v>
      </c>
      <c r="H183">
        <v>68.8</v>
      </c>
      <c r="I183">
        <v>174.75199999999998</v>
      </c>
    </row>
    <row r="184" spans="1:9" x14ac:dyDescent="0.25">
      <c r="A184" t="s">
        <v>155</v>
      </c>
      <c r="B184" t="s">
        <v>137</v>
      </c>
      <c r="C184" t="s">
        <v>82</v>
      </c>
      <c r="D184">
        <v>240617.14285714284</v>
      </c>
      <c r="E184">
        <v>446490.00000000006</v>
      </c>
      <c r="F184">
        <v>185.56034482758625</v>
      </c>
      <c r="G184">
        <v>4.2805670430479719</v>
      </c>
      <c r="H184">
        <v>68.599999999999994</v>
      </c>
      <c r="I184">
        <v>174.244</v>
      </c>
    </row>
    <row r="185" spans="1:9" x14ac:dyDescent="0.25">
      <c r="A185" t="s">
        <v>155</v>
      </c>
      <c r="B185" t="s">
        <v>133</v>
      </c>
      <c r="C185" t="s">
        <v>83</v>
      </c>
      <c r="D185">
        <v>531017.14285714284</v>
      </c>
      <c r="E185">
        <v>406560.00000000006</v>
      </c>
      <c r="F185">
        <v>76.562500000000014</v>
      </c>
      <c r="G185">
        <v>3.718547800969445</v>
      </c>
      <c r="H185">
        <v>95</v>
      </c>
      <c r="I185">
        <v>241.3</v>
      </c>
    </row>
    <row r="186" spans="1:9" x14ac:dyDescent="0.25">
      <c r="A186" t="s">
        <v>155</v>
      </c>
      <c r="B186" t="s">
        <v>130</v>
      </c>
      <c r="C186" t="s">
        <v>84</v>
      </c>
      <c r="D186">
        <v>605691.42857142852</v>
      </c>
      <c r="E186">
        <v>442860.00000000006</v>
      </c>
      <c r="F186">
        <v>73.116438356164409</v>
      </c>
      <c r="G186">
        <v>4.35054335239374</v>
      </c>
      <c r="H186">
        <v>76.2</v>
      </c>
      <c r="I186">
        <v>193.548</v>
      </c>
    </row>
    <row r="187" spans="1:9" x14ac:dyDescent="0.25">
      <c r="A187" t="s">
        <v>155</v>
      </c>
      <c r="B187" t="s">
        <v>131</v>
      </c>
      <c r="C187" t="s">
        <v>86</v>
      </c>
      <c r="D187">
        <v>398262.8571428571</v>
      </c>
      <c r="E187">
        <v>363000.00000000006</v>
      </c>
      <c r="F187">
        <v>91.145833333333357</v>
      </c>
      <c r="G187">
        <v>4.4844778804370602</v>
      </c>
      <c r="H187">
        <v>83.4</v>
      </c>
      <c r="I187">
        <v>211.83600000000001</v>
      </c>
    </row>
    <row r="188" spans="1:9" x14ac:dyDescent="0.25">
      <c r="A188" t="s">
        <v>155</v>
      </c>
      <c r="B188" t="s">
        <v>134</v>
      </c>
      <c r="C188" t="s">
        <v>140</v>
      </c>
      <c r="D188">
        <v>439748.57142857148</v>
      </c>
      <c r="E188">
        <v>348480.00000000006</v>
      </c>
      <c r="F188">
        <v>79.245283018867923</v>
      </c>
      <c r="G188">
        <v>3.0412965279817543</v>
      </c>
      <c r="H188">
        <v>81.400000000000006</v>
      </c>
      <c r="I188">
        <v>206.75600000000003</v>
      </c>
    </row>
    <row r="189" spans="1:9" x14ac:dyDescent="0.25">
      <c r="A189" t="s">
        <v>155</v>
      </c>
      <c r="B189" t="s">
        <v>136</v>
      </c>
      <c r="C189" t="s">
        <v>88</v>
      </c>
      <c r="D189">
        <v>622285.71428571432</v>
      </c>
      <c r="E189">
        <v>515460.00000000006</v>
      </c>
      <c r="F189">
        <v>82.833333333333343</v>
      </c>
      <c r="G189">
        <v>2.4426565640864113</v>
      </c>
      <c r="H189">
        <v>69.2</v>
      </c>
      <c r="I189">
        <v>175.768</v>
      </c>
    </row>
    <row r="190" spans="1:9" x14ac:dyDescent="0.25">
      <c r="A190" t="s">
        <v>155</v>
      </c>
      <c r="B190" t="s">
        <v>132</v>
      </c>
      <c r="C190" t="s">
        <v>90</v>
      </c>
      <c r="D190">
        <v>647177.14285714284</v>
      </c>
      <c r="E190">
        <v>544500</v>
      </c>
      <c r="F190">
        <v>84.134615384615387</v>
      </c>
      <c r="G190">
        <v>5.5099141107687242</v>
      </c>
      <c r="H190">
        <v>93</v>
      </c>
      <c r="I190">
        <v>236.22</v>
      </c>
    </row>
    <row r="191" spans="1:9" x14ac:dyDescent="0.25">
      <c r="A191" t="s">
        <v>155</v>
      </c>
      <c r="B191" t="s">
        <v>133</v>
      </c>
      <c r="C191" t="s">
        <v>91</v>
      </c>
      <c r="D191">
        <v>514422.85714285716</v>
      </c>
      <c r="E191">
        <v>366630.00000000006</v>
      </c>
      <c r="F191">
        <v>71.270161290322591</v>
      </c>
      <c r="G191">
        <v>7.040805933309759</v>
      </c>
      <c r="H191">
        <v>98</v>
      </c>
      <c r="I191">
        <v>248.92000000000002</v>
      </c>
    </row>
    <row r="192" spans="1:9" x14ac:dyDescent="0.25">
      <c r="A192" t="s">
        <v>155</v>
      </c>
      <c r="B192" t="s">
        <v>131</v>
      </c>
      <c r="C192" t="s">
        <v>92</v>
      </c>
      <c r="D192">
        <v>431451.42857142852</v>
      </c>
      <c r="E192">
        <v>377520.00000000006</v>
      </c>
      <c r="F192">
        <v>87.500000000000028</v>
      </c>
      <c r="G192">
        <v>2.8745666070176941</v>
      </c>
      <c r="H192">
        <v>86.8</v>
      </c>
      <c r="I192">
        <v>220.47200000000001</v>
      </c>
    </row>
    <row r="193" spans="1:9" x14ac:dyDescent="0.25">
      <c r="A193" t="s">
        <v>155</v>
      </c>
      <c r="B193" t="s">
        <v>136</v>
      </c>
      <c r="C193" t="s">
        <v>94</v>
      </c>
      <c r="D193">
        <v>1095222.857142857</v>
      </c>
      <c r="E193">
        <v>675180.00000000012</v>
      </c>
      <c r="F193">
        <v>61.647727272727295</v>
      </c>
      <c r="G193">
        <v>4.7614300919568473</v>
      </c>
      <c r="H193">
        <v>81.8</v>
      </c>
      <c r="I193">
        <v>207.77199999999999</v>
      </c>
    </row>
    <row r="194" spans="1:9" x14ac:dyDescent="0.25">
      <c r="A194" t="s">
        <v>155</v>
      </c>
      <c r="B194" t="s">
        <v>137</v>
      </c>
      <c r="C194" t="s">
        <v>95</v>
      </c>
      <c r="D194">
        <v>414857.14285714284</v>
      </c>
      <c r="E194">
        <v>471900.00000000006</v>
      </c>
      <c r="F194">
        <v>113.75000000000001</v>
      </c>
      <c r="G194">
        <v>3.601123008308138</v>
      </c>
      <c r="H194">
        <v>74.2</v>
      </c>
      <c r="I194">
        <v>188.46800000000002</v>
      </c>
    </row>
    <row r="195" spans="1:9" x14ac:dyDescent="0.25">
      <c r="A195" t="s">
        <v>155</v>
      </c>
      <c r="B195" t="s">
        <v>130</v>
      </c>
      <c r="C195" t="s">
        <v>96</v>
      </c>
      <c r="D195">
        <v>439748.57142857148</v>
      </c>
      <c r="E195">
        <v>471900.00000000006</v>
      </c>
      <c r="F195">
        <v>107.31132075471699</v>
      </c>
      <c r="G195">
        <v>3.6143756121824056</v>
      </c>
      <c r="H195">
        <v>87.4</v>
      </c>
      <c r="I195">
        <v>221.99600000000001</v>
      </c>
    </row>
    <row r="196" spans="1:9" x14ac:dyDescent="0.25">
      <c r="A196" t="s">
        <v>155</v>
      </c>
      <c r="B196" t="s">
        <v>133</v>
      </c>
      <c r="C196" t="s">
        <v>98</v>
      </c>
      <c r="D196">
        <v>406559.99999999994</v>
      </c>
      <c r="E196">
        <v>471900.00000000006</v>
      </c>
      <c r="F196">
        <v>116.0714285714286</v>
      </c>
      <c r="G196">
        <v>3.0560376489578416</v>
      </c>
      <c r="H196">
        <v>80.400000000000006</v>
      </c>
      <c r="I196">
        <v>204.21600000000001</v>
      </c>
    </row>
    <row r="197" spans="1:9" x14ac:dyDescent="0.25">
      <c r="A197" t="s">
        <v>155</v>
      </c>
      <c r="B197" t="s">
        <v>136</v>
      </c>
      <c r="C197" t="s">
        <v>99</v>
      </c>
      <c r="D197">
        <v>240617.14285714284</v>
      </c>
      <c r="E197">
        <v>384780.00000000006</v>
      </c>
      <c r="F197">
        <v>159.91379310344831</v>
      </c>
      <c r="G197">
        <v>4.5175613734420237</v>
      </c>
      <c r="H197">
        <v>71.599999999999994</v>
      </c>
      <c r="I197">
        <v>181.86399999999998</v>
      </c>
    </row>
    <row r="198" spans="1:9" x14ac:dyDescent="0.25">
      <c r="A198" t="s">
        <v>155</v>
      </c>
      <c r="B198" t="s">
        <v>131</v>
      </c>
      <c r="C198" t="s">
        <v>101</v>
      </c>
      <c r="D198">
        <v>771634.2857142858</v>
      </c>
      <c r="E198">
        <v>479160.00000000006</v>
      </c>
      <c r="F198">
        <v>62.096774193548384</v>
      </c>
      <c r="G198">
        <v>2.717744127838865</v>
      </c>
      <c r="H198">
        <v>65.8</v>
      </c>
      <c r="I198">
        <v>167.13200000000001</v>
      </c>
    </row>
    <row r="199" spans="1:9" x14ac:dyDescent="0.25">
      <c r="A199" t="s">
        <v>155</v>
      </c>
      <c r="B199" t="s">
        <v>135</v>
      </c>
      <c r="C199" t="s">
        <v>102</v>
      </c>
      <c r="D199">
        <v>954171.42857142864</v>
      </c>
      <c r="E199">
        <v>638880</v>
      </c>
      <c r="F199">
        <v>66.956521739130423</v>
      </c>
      <c r="G199">
        <v>3.5998105523688988</v>
      </c>
      <c r="H199">
        <v>62</v>
      </c>
      <c r="I199">
        <v>157.47999999999999</v>
      </c>
    </row>
    <row r="200" spans="1:9" x14ac:dyDescent="0.25">
      <c r="A200" t="s">
        <v>155</v>
      </c>
      <c r="B200" t="s">
        <v>132</v>
      </c>
      <c r="C200" t="s">
        <v>103</v>
      </c>
      <c r="D200">
        <v>389965.71428571432</v>
      </c>
      <c r="E200">
        <v>359370.00000000006</v>
      </c>
      <c r="F200">
        <v>92.154255319148945</v>
      </c>
      <c r="G200">
        <v>3.7112812766229264</v>
      </c>
      <c r="H200">
        <v>77</v>
      </c>
      <c r="I200">
        <v>195.58</v>
      </c>
    </row>
    <row r="201" spans="1:9" x14ac:dyDescent="0.25">
      <c r="A201" t="s">
        <v>155</v>
      </c>
      <c r="B201" t="s">
        <v>137</v>
      </c>
      <c r="C201" t="s">
        <v>104</v>
      </c>
      <c r="D201">
        <v>771634.2857142858</v>
      </c>
      <c r="E201">
        <v>588060</v>
      </c>
      <c r="F201">
        <v>76.209677419354833</v>
      </c>
      <c r="G201">
        <v>3.9253956586615861</v>
      </c>
      <c r="H201">
        <v>70.2</v>
      </c>
      <c r="I201">
        <v>178.30800000000002</v>
      </c>
    </row>
    <row r="202" spans="1:9" x14ac:dyDescent="0.25">
      <c r="A202" t="s">
        <v>155</v>
      </c>
      <c r="C202" t="s">
        <v>105</v>
      </c>
      <c r="D202">
        <v>555908.57142857136</v>
      </c>
    </row>
    <row r="203" spans="1:9" x14ac:dyDescent="0.25">
      <c r="A203" t="s">
        <v>155</v>
      </c>
      <c r="C203" t="s">
        <v>77</v>
      </c>
      <c r="D203">
        <v>763337.14285714296</v>
      </c>
    </row>
    <row r="204" spans="1:9" x14ac:dyDescent="0.25">
      <c r="A204" t="s">
        <v>155</v>
      </c>
      <c r="C204" t="s">
        <v>85</v>
      </c>
      <c r="D204">
        <v>779931.42857142864</v>
      </c>
    </row>
    <row r="205" spans="1:9" x14ac:dyDescent="0.25">
      <c r="A205" t="s">
        <v>155</v>
      </c>
      <c r="C205" t="s">
        <v>89</v>
      </c>
      <c r="D205">
        <v>373371.42857142858</v>
      </c>
    </row>
    <row r="206" spans="1:9" x14ac:dyDescent="0.25">
      <c r="A206" t="s">
        <v>155</v>
      </c>
      <c r="C206" t="s">
        <v>93</v>
      </c>
      <c r="D206">
        <v>406559.99999999994</v>
      </c>
    </row>
    <row r="207" spans="1:9" x14ac:dyDescent="0.25">
      <c r="A207" t="s">
        <v>155</v>
      </c>
      <c r="C207" t="s">
        <v>97</v>
      </c>
      <c r="D207">
        <v>472937.1428571429</v>
      </c>
    </row>
    <row r="208" spans="1:9" x14ac:dyDescent="0.25">
      <c r="A208" t="s">
        <v>155</v>
      </c>
      <c r="C208" t="s">
        <v>100</v>
      </c>
      <c r="D208">
        <v>1186491.4285714286</v>
      </c>
    </row>
    <row r="209" spans="1:9" x14ac:dyDescent="0.25">
      <c r="A209" t="s">
        <v>161</v>
      </c>
      <c r="B209" t="s">
        <v>162</v>
      </c>
      <c r="C209" t="s">
        <v>2</v>
      </c>
      <c r="E209">
        <v>344850.00000000006</v>
      </c>
      <c r="G209">
        <v>4.0596182867891288</v>
      </c>
      <c r="H209">
        <v>74.8</v>
      </c>
      <c r="I209">
        <v>189.99199999999999</v>
      </c>
    </row>
    <row r="210" spans="1:9" x14ac:dyDescent="0.25">
      <c r="A210" t="s">
        <v>161</v>
      </c>
      <c r="B210" t="s">
        <v>158</v>
      </c>
      <c r="C210" t="s">
        <v>3</v>
      </c>
      <c r="E210">
        <v>667920.00000000012</v>
      </c>
      <c r="G210">
        <v>5.5347227291323895</v>
      </c>
      <c r="H210">
        <v>65</v>
      </c>
      <c r="I210">
        <v>165.1</v>
      </c>
    </row>
    <row r="211" spans="1:9" x14ac:dyDescent="0.25">
      <c r="A211" t="s">
        <v>161</v>
      </c>
      <c r="B211" t="s">
        <v>157</v>
      </c>
      <c r="C211" t="s">
        <v>4</v>
      </c>
      <c r="E211">
        <v>326700.00000000006</v>
      </c>
      <c r="G211">
        <v>4.7282905794910608</v>
      </c>
      <c r="H211">
        <v>64.599999999999994</v>
      </c>
      <c r="I211">
        <v>164.08399999999997</v>
      </c>
    </row>
    <row r="212" spans="1:9" x14ac:dyDescent="0.25">
      <c r="A212" t="s">
        <v>161</v>
      </c>
      <c r="B212" t="s">
        <v>163</v>
      </c>
      <c r="C212" t="s">
        <v>5</v>
      </c>
      <c r="E212">
        <v>413820.00000000006</v>
      </c>
      <c r="G212">
        <v>4.6367307721689039</v>
      </c>
      <c r="H212">
        <v>56</v>
      </c>
      <c r="I212">
        <v>142.24</v>
      </c>
    </row>
    <row r="213" spans="1:9" x14ac:dyDescent="0.25">
      <c r="A213" t="s">
        <v>161</v>
      </c>
      <c r="B213" t="s">
        <v>124</v>
      </c>
      <c r="C213" t="s">
        <v>6</v>
      </c>
      <c r="E213">
        <v>526350</v>
      </c>
      <c r="G213">
        <v>5.5496479140511745</v>
      </c>
      <c r="H213">
        <v>75.400000000000006</v>
      </c>
      <c r="I213">
        <v>191.51600000000002</v>
      </c>
    </row>
    <row r="214" spans="1:9" x14ac:dyDescent="0.25">
      <c r="A214" t="s">
        <v>161</v>
      </c>
      <c r="B214" t="s">
        <v>125</v>
      </c>
      <c r="C214" t="s">
        <v>7</v>
      </c>
      <c r="E214">
        <v>816750.00000000012</v>
      </c>
      <c r="G214">
        <v>5.819973823633827</v>
      </c>
      <c r="H214">
        <v>59.6</v>
      </c>
      <c r="I214">
        <v>151.38400000000001</v>
      </c>
    </row>
    <row r="215" spans="1:9" x14ac:dyDescent="0.25">
      <c r="A215" t="s">
        <v>161</v>
      </c>
      <c r="B215" t="s">
        <v>164</v>
      </c>
      <c r="C215" t="s">
        <v>8</v>
      </c>
      <c r="E215">
        <v>330330.00000000006</v>
      </c>
      <c r="G215">
        <v>3.8129165841127777</v>
      </c>
      <c r="H215">
        <v>59.8</v>
      </c>
      <c r="I215">
        <v>151.892</v>
      </c>
    </row>
    <row r="216" spans="1:9" x14ac:dyDescent="0.25">
      <c r="A216" t="s">
        <v>161</v>
      </c>
      <c r="B216" t="s">
        <v>127</v>
      </c>
      <c r="C216" t="s">
        <v>9</v>
      </c>
      <c r="E216">
        <v>569910</v>
      </c>
      <c r="G216">
        <v>5.2973602708529395</v>
      </c>
      <c r="H216">
        <v>62.6</v>
      </c>
      <c r="I216">
        <v>159.00400000000002</v>
      </c>
    </row>
    <row r="217" spans="1:9" x14ac:dyDescent="0.25">
      <c r="A217" t="s">
        <v>161</v>
      </c>
      <c r="B217" t="s">
        <v>165</v>
      </c>
      <c r="C217" t="s">
        <v>10</v>
      </c>
      <c r="E217">
        <v>348480.00000000006</v>
      </c>
      <c r="G217">
        <v>4.9156276592571979</v>
      </c>
      <c r="H217">
        <v>75</v>
      </c>
      <c r="I217">
        <v>190.5</v>
      </c>
    </row>
    <row r="218" spans="1:9" x14ac:dyDescent="0.25">
      <c r="A218" t="s">
        <v>161</v>
      </c>
      <c r="B218" t="s">
        <v>126</v>
      </c>
      <c r="C218" t="s">
        <v>11</v>
      </c>
      <c r="E218">
        <v>402930.00000000006</v>
      </c>
      <c r="G218">
        <v>5.2146115244399427</v>
      </c>
      <c r="H218">
        <v>68.8</v>
      </c>
      <c r="I218">
        <v>174.75199999999998</v>
      </c>
    </row>
    <row r="219" spans="1:9" x14ac:dyDescent="0.25">
      <c r="A219" t="s">
        <v>161</v>
      </c>
      <c r="B219" t="s">
        <v>166</v>
      </c>
      <c r="C219" t="s">
        <v>12</v>
      </c>
      <c r="E219">
        <v>664290.00000000012</v>
      </c>
      <c r="G219">
        <v>5.557018474539217</v>
      </c>
      <c r="H219">
        <v>75.400000000000006</v>
      </c>
      <c r="I219">
        <v>191.51600000000002</v>
      </c>
    </row>
    <row r="220" spans="1:9" x14ac:dyDescent="0.25">
      <c r="A220" t="s">
        <v>161</v>
      </c>
      <c r="B220" t="s">
        <v>129</v>
      </c>
      <c r="C220" t="s">
        <v>13</v>
      </c>
      <c r="E220">
        <v>667920.00000000012</v>
      </c>
      <c r="G220">
        <v>5.3832461070719235</v>
      </c>
      <c r="H220">
        <v>52.8</v>
      </c>
      <c r="I220">
        <v>134.11199999999999</v>
      </c>
    </row>
    <row r="221" spans="1:9" x14ac:dyDescent="0.25">
      <c r="A221" t="s">
        <v>161</v>
      </c>
      <c r="B221" t="s">
        <v>158</v>
      </c>
      <c r="C221" t="s">
        <v>20</v>
      </c>
      <c r="E221">
        <v>475530.00000000006</v>
      </c>
      <c r="G221">
        <v>5.3739148654551379</v>
      </c>
      <c r="H221">
        <v>67.8</v>
      </c>
      <c r="I221">
        <v>172.21199999999999</v>
      </c>
    </row>
    <row r="222" spans="1:9" x14ac:dyDescent="0.25">
      <c r="A222" t="s">
        <v>161</v>
      </c>
      <c r="B222" t="s">
        <v>125</v>
      </c>
      <c r="C222" t="s">
        <v>21</v>
      </c>
      <c r="E222">
        <v>613470</v>
      </c>
      <c r="G222">
        <v>6.8897694641557461</v>
      </c>
      <c r="H222">
        <v>81</v>
      </c>
      <c r="I222">
        <v>205.74</v>
      </c>
    </row>
    <row r="223" spans="1:9" x14ac:dyDescent="0.25">
      <c r="A223" t="s">
        <v>161</v>
      </c>
      <c r="B223" t="s">
        <v>126</v>
      </c>
      <c r="C223" t="s">
        <v>22</v>
      </c>
      <c r="E223">
        <v>366630.00000000006</v>
      </c>
      <c r="G223">
        <v>5.315638620640879</v>
      </c>
      <c r="H223">
        <v>72.599999999999994</v>
      </c>
      <c r="I223">
        <v>184.404</v>
      </c>
    </row>
    <row r="224" spans="1:9" x14ac:dyDescent="0.25">
      <c r="A224" t="s">
        <v>161</v>
      </c>
      <c r="B224" t="s">
        <v>163</v>
      </c>
      <c r="C224" t="s">
        <v>24</v>
      </c>
      <c r="E224">
        <v>330330.00000000006</v>
      </c>
      <c r="G224">
        <v>4.5190899044444315</v>
      </c>
      <c r="H224">
        <v>73.2</v>
      </c>
      <c r="I224">
        <v>185.928</v>
      </c>
    </row>
    <row r="225" spans="1:9" x14ac:dyDescent="0.25">
      <c r="A225" t="s">
        <v>161</v>
      </c>
      <c r="B225" t="s">
        <v>165</v>
      </c>
      <c r="C225" t="s">
        <v>25</v>
      </c>
      <c r="E225">
        <v>352110.00000000006</v>
      </c>
      <c r="G225">
        <v>4.2997577097692838</v>
      </c>
      <c r="H225">
        <v>74.400000000000006</v>
      </c>
      <c r="I225">
        <v>188.97600000000003</v>
      </c>
    </row>
    <row r="226" spans="1:9" x14ac:dyDescent="0.25">
      <c r="A226" t="s">
        <v>161</v>
      </c>
      <c r="B226" t="s">
        <v>164</v>
      </c>
      <c r="C226" t="s">
        <v>27</v>
      </c>
      <c r="E226">
        <v>243210.00000000003</v>
      </c>
      <c r="G226">
        <v>3.3132630074884566</v>
      </c>
      <c r="H226">
        <v>57.4</v>
      </c>
      <c r="I226">
        <v>145.79599999999999</v>
      </c>
    </row>
    <row r="227" spans="1:9" x14ac:dyDescent="0.25">
      <c r="A227" t="s">
        <v>161</v>
      </c>
      <c r="B227" t="s">
        <v>166</v>
      </c>
      <c r="C227" t="s">
        <v>28</v>
      </c>
      <c r="E227">
        <v>323070.00000000006</v>
      </c>
      <c r="G227">
        <v>0</v>
      </c>
      <c r="H227">
        <v>54</v>
      </c>
      <c r="I227">
        <v>137.16</v>
      </c>
    </row>
    <row r="228" spans="1:9" x14ac:dyDescent="0.25">
      <c r="A228" t="s">
        <v>161</v>
      </c>
      <c r="B228" t="s">
        <v>162</v>
      </c>
      <c r="C228" t="s">
        <v>29</v>
      </c>
      <c r="E228">
        <v>399300.00000000006</v>
      </c>
      <c r="G228">
        <v>5.0735145081916295</v>
      </c>
      <c r="H228">
        <v>70.2</v>
      </c>
      <c r="I228">
        <v>178.30800000000002</v>
      </c>
    </row>
    <row r="229" spans="1:9" x14ac:dyDescent="0.25">
      <c r="A229" t="s">
        <v>161</v>
      </c>
      <c r="B229" t="s">
        <v>129</v>
      </c>
      <c r="C229" t="s">
        <v>31</v>
      </c>
      <c r="E229">
        <v>123420.00000000001</v>
      </c>
      <c r="G229">
        <v>3.8373970884916337</v>
      </c>
      <c r="H229">
        <v>88.4</v>
      </c>
      <c r="I229">
        <v>224.53600000000003</v>
      </c>
    </row>
    <row r="230" spans="1:9" x14ac:dyDescent="0.25">
      <c r="A230" t="s">
        <v>161</v>
      </c>
      <c r="B230" t="s">
        <v>127</v>
      </c>
      <c r="C230" t="s">
        <v>32</v>
      </c>
      <c r="E230">
        <v>323070.00000000006</v>
      </c>
      <c r="G230">
        <v>3.7529837638142345</v>
      </c>
      <c r="H230">
        <v>66.8</v>
      </c>
      <c r="I230">
        <v>169.672</v>
      </c>
    </row>
    <row r="231" spans="1:9" x14ac:dyDescent="0.25">
      <c r="A231" t="s">
        <v>161</v>
      </c>
      <c r="B231" t="s">
        <v>124</v>
      </c>
      <c r="C231" t="s">
        <v>33</v>
      </c>
      <c r="E231">
        <v>315810</v>
      </c>
      <c r="G231">
        <v>6.4089064152468707</v>
      </c>
      <c r="H231">
        <v>88.8</v>
      </c>
      <c r="I231">
        <v>225.55199999999999</v>
      </c>
    </row>
    <row r="232" spans="1:9" x14ac:dyDescent="0.25">
      <c r="A232" t="s">
        <v>161</v>
      </c>
      <c r="B232" t="s">
        <v>157</v>
      </c>
      <c r="C232" t="s">
        <v>37</v>
      </c>
      <c r="E232">
        <v>370260.00000000006</v>
      </c>
      <c r="G232">
        <v>4.2199459836593407</v>
      </c>
      <c r="H232">
        <v>66.400000000000006</v>
      </c>
      <c r="I232">
        <v>168.65600000000001</v>
      </c>
    </row>
    <row r="233" spans="1:9" x14ac:dyDescent="0.25">
      <c r="A233" t="s">
        <v>161</v>
      </c>
      <c r="B233" t="s">
        <v>127</v>
      </c>
      <c r="C233" t="s">
        <v>38</v>
      </c>
      <c r="E233">
        <v>333960.00000000006</v>
      </c>
      <c r="G233">
        <v>3.9817632404178673</v>
      </c>
      <c r="H233">
        <v>58.2</v>
      </c>
      <c r="I233">
        <v>147.828</v>
      </c>
    </row>
    <row r="234" spans="1:9" x14ac:dyDescent="0.25">
      <c r="A234" t="s">
        <v>161</v>
      </c>
      <c r="B234" t="s">
        <v>157</v>
      </c>
      <c r="C234" t="s">
        <v>39</v>
      </c>
      <c r="E234">
        <v>402930.00000000006</v>
      </c>
      <c r="G234">
        <v>6.2410961189669747</v>
      </c>
      <c r="H234">
        <v>62.6</v>
      </c>
      <c r="I234">
        <v>159.00400000000002</v>
      </c>
    </row>
    <row r="235" spans="1:9" x14ac:dyDescent="0.25">
      <c r="A235" t="s">
        <v>161</v>
      </c>
      <c r="B235" t="s">
        <v>162</v>
      </c>
      <c r="C235" t="s">
        <v>41</v>
      </c>
      <c r="E235">
        <v>395670.00000000006</v>
      </c>
      <c r="G235">
        <v>4.651455887584758</v>
      </c>
      <c r="H235">
        <v>60.2</v>
      </c>
      <c r="I235">
        <v>152.90800000000002</v>
      </c>
    </row>
    <row r="236" spans="1:9" x14ac:dyDescent="0.25">
      <c r="A236" t="s">
        <v>161</v>
      </c>
      <c r="B236" t="s">
        <v>163</v>
      </c>
      <c r="C236" t="s">
        <v>42</v>
      </c>
      <c r="E236">
        <v>355740.00000000006</v>
      </c>
      <c r="G236">
        <v>4.7214241941504085</v>
      </c>
      <c r="H236">
        <v>70.400000000000006</v>
      </c>
      <c r="I236">
        <v>178.81600000000003</v>
      </c>
    </row>
    <row r="237" spans="1:9" x14ac:dyDescent="0.25">
      <c r="A237" t="s">
        <v>161</v>
      </c>
      <c r="B237" t="s">
        <v>166</v>
      </c>
      <c r="C237" t="s">
        <v>43</v>
      </c>
      <c r="E237">
        <v>424710.00000000006</v>
      </c>
      <c r="G237">
        <v>4.0599063868733518</v>
      </c>
      <c r="H237">
        <v>70.2</v>
      </c>
      <c r="I237">
        <v>178.30800000000002</v>
      </c>
    </row>
    <row r="238" spans="1:9" x14ac:dyDescent="0.25">
      <c r="A238" t="s">
        <v>161</v>
      </c>
      <c r="B238" t="s">
        <v>158</v>
      </c>
      <c r="C238" t="s">
        <v>44</v>
      </c>
      <c r="E238">
        <v>468270.00000000006</v>
      </c>
      <c r="G238">
        <v>5.1701160669876929</v>
      </c>
      <c r="H238">
        <v>73.599999999999994</v>
      </c>
      <c r="I238">
        <v>186.94399999999999</v>
      </c>
    </row>
    <row r="239" spans="1:9" x14ac:dyDescent="0.25">
      <c r="A239" t="s">
        <v>161</v>
      </c>
      <c r="B239" t="s">
        <v>125</v>
      </c>
      <c r="C239" t="s">
        <v>45</v>
      </c>
      <c r="E239">
        <v>381150.00000000006</v>
      </c>
      <c r="G239">
        <v>3.9292049819974255</v>
      </c>
      <c r="H239">
        <v>69.8</v>
      </c>
      <c r="I239">
        <v>177.292</v>
      </c>
    </row>
    <row r="240" spans="1:9" x14ac:dyDescent="0.25">
      <c r="A240" t="s">
        <v>161</v>
      </c>
      <c r="B240" t="s">
        <v>165</v>
      </c>
      <c r="C240" t="s">
        <v>49</v>
      </c>
      <c r="E240">
        <v>399300.00000000006</v>
      </c>
      <c r="G240">
        <v>3.9147999777862657</v>
      </c>
      <c r="H240">
        <v>57</v>
      </c>
      <c r="I240">
        <v>144.78</v>
      </c>
    </row>
    <row r="241" spans="1:9" x14ac:dyDescent="0.25">
      <c r="A241" t="s">
        <v>161</v>
      </c>
      <c r="B241" t="s">
        <v>126</v>
      </c>
      <c r="C241" t="s">
        <v>51</v>
      </c>
      <c r="E241">
        <v>163350.00000000003</v>
      </c>
      <c r="G241">
        <v>2.4653444457189884</v>
      </c>
      <c r="H241">
        <v>58.4</v>
      </c>
      <c r="I241">
        <v>148.33599999999998</v>
      </c>
    </row>
    <row r="242" spans="1:9" x14ac:dyDescent="0.25">
      <c r="A242" t="s">
        <v>161</v>
      </c>
      <c r="B242" t="s">
        <v>124</v>
      </c>
      <c r="C242" t="s">
        <v>53</v>
      </c>
      <c r="E242">
        <v>188760.00000000003</v>
      </c>
      <c r="G242">
        <v>3.0239465006874235</v>
      </c>
      <c r="H242">
        <v>72.400000000000006</v>
      </c>
      <c r="I242">
        <v>183.89600000000002</v>
      </c>
    </row>
    <row r="243" spans="1:9" x14ac:dyDescent="0.25">
      <c r="A243" t="s">
        <v>161</v>
      </c>
      <c r="B243" t="s">
        <v>129</v>
      </c>
      <c r="C243" t="s">
        <v>54</v>
      </c>
      <c r="E243">
        <v>526350</v>
      </c>
      <c r="G243">
        <v>3.539165484639915</v>
      </c>
      <c r="H243">
        <v>53.2</v>
      </c>
      <c r="I243">
        <v>135.12800000000001</v>
      </c>
    </row>
    <row r="244" spans="1:9" x14ac:dyDescent="0.25">
      <c r="A244" t="s">
        <v>161</v>
      </c>
      <c r="B244" t="s">
        <v>164</v>
      </c>
      <c r="C244" t="s">
        <v>55</v>
      </c>
      <c r="E244">
        <v>116160.00000000001</v>
      </c>
      <c r="G244">
        <v>2.3595396897880176</v>
      </c>
      <c r="H244">
        <v>68.599999999999994</v>
      </c>
      <c r="I244">
        <v>174.244</v>
      </c>
    </row>
    <row r="245" spans="1:9" x14ac:dyDescent="0.25">
      <c r="A245" t="s">
        <v>161</v>
      </c>
      <c r="B245" t="s">
        <v>164</v>
      </c>
      <c r="C245" t="s">
        <v>59</v>
      </c>
      <c r="E245">
        <v>148830</v>
      </c>
      <c r="G245">
        <v>1.254435783388522</v>
      </c>
      <c r="H245">
        <v>33.6</v>
      </c>
      <c r="I245">
        <v>85.344000000000008</v>
      </c>
    </row>
    <row r="246" spans="1:9" x14ac:dyDescent="0.25">
      <c r="A246" t="s">
        <v>161</v>
      </c>
      <c r="B246" t="s">
        <v>163</v>
      </c>
      <c r="C246" t="s">
        <v>60</v>
      </c>
      <c r="E246">
        <v>199650.00000000003</v>
      </c>
      <c r="G246">
        <v>2.4428486308092277</v>
      </c>
      <c r="H246">
        <v>62.6</v>
      </c>
      <c r="I246">
        <v>159.00400000000002</v>
      </c>
    </row>
    <row r="247" spans="1:9" x14ac:dyDescent="0.25">
      <c r="A247" t="s">
        <v>161</v>
      </c>
      <c r="B247" t="s">
        <v>165</v>
      </c>
      <c r="C247" t="s">
        <v>61</v>
      </c>
      <c r="E247">
        <v>392040.00000000006</v>
      </c>
      <c r="G247">
        <v>3.0966437552730781</v>
      </c>
      <c r="H247">
        <v>45</v>
      </c>
      <c r="I247">
        <v>114.3</v>
      </c>
    </row>
    <row r="248" spans="1:9" x14ac:dyDescent="0.25">
      <c r="A248" t="s">
        <v>161</v>
      </c>
      <c r="B248" t="s">
        <v>126</v>
      </c>
      <c r="C248" t="s">
        <v>62</v>
      </c>
      <c r="E248">
        <v>177870.00000000003</v>
      </c>
      <c r="G248">
        <v>2.4176318706595796</v>
      </c>
      <c r="H248">
        <v>59.2</v>
      </c>
      <c r="I248">
        <v>150.36800000000002</v>
      </c>
    </row>
    <row r="249" spans="1:9" x14ac:dyDescent="0.25">
      <c r="A249" t="s">
        <v>161</v>
      </c>
      <c r="B249" t="s">
        <v>129</v>
      </c>
      <c r="C249" t="s">
        <v>66</v>
      </c>
      <c r="E249">
        <v>381150.00000000006</v>
      </c>
      <c r="G249">
        <v>3.2305862860965151</v>
      </c>
      <c r="H249">
        <v>49.4</v>
      </c>
      <c r="I249">
        <v>125.476</v>
      </c>
    </row>
    <row r="250" spans="1:9" x14ac:dyDescent="0.25">
      <c r="A250" t="s">
        <v>161</v>
      </c>
      <c r="B250" t="s">
        <v>157</v>
      </c>
      <c r="C250" t="s">
        <v>67</v>
      </c>
      <c r="E250">
        <v>359370.00000000006</v>
      </c>
      <c r="G250">
        <v>4.5135679861634852</v>
      </c>
      <c r="H250">
        <v>56.8</v>
      </c>
      <c r="I250">
        <v>144.27199999999999</v>
      </c>
    </row>
    <row r="251" spans="1:9" x14ac:dyDescent="0.25">
      <c r="A251" t="s">
        <v>161</v>
      </c>
      <c r="B251" t="s">
        <v>158</v>
      </c>
      <c r="C251" t="s">
        <v>68</v>
      </c>
      <c r="E251">
        <v>631620</v>
      </c>
      <c r="G251">
        <v>4.1971140519846521</v>
      </c>
      <c r="H251">
        <v>50.4</v>
      </c>
      <c r="I251">
        <v>128.01599999999999</v>
      </c>
    </row>
    <row r="252" spans="1:9" x14ac:dyDescent="0.25">
      <c r="A252" t="s">
        <v>161</v>
      </c>
      <c r="B252" t="s">
        <v>125</v>
      </c>
      <c r="C252" t="s">
        <v>69</v>
      </c>
      <c r="E252">
        <v>461010.00000000006</v>
      </c>
      <c r="G252">
        <v>3.2842529295632032</v>
      </c>
      <c r="H252">
        <v>65.8</v>
      </c>
      <c r="I252">
        <v>167.13200000000001</v>
      </c>
    </row>
    <row r="253" spans="1:9" x14ac:dyDescent="0.25">
      <c r="A253" t="s">
        <v>161</v>
      </c>
      <c r="B253" t="s">
        <v>162</v>
      </c>
      <c r="C253" t="s">
        <v>70</v>
      </c>
      <c r="E253">
        <v>370260.00000000006</v>
      </c>
      <c r="G253">
        <v>3.4868353054528178</v>
      </c>
      <c r="H253">
        <v>66.599999999999994</v>
      </c>
      <c r="I253">
        <v>169.16399999999999</v>
      </c>
    </row>
    <row r="254" spans="1:9" x14ac:dyDescent="0.25">
      <c r="A254" t="s">
        <v>161</v>
      </c>
      <c r="B254" t="s">
        <v>166</v>
      </c>
      <c r="C254" t="s">
        <v>71</v>
      </c>
      <c r="E254">
        <v>275880</v>
      </c>
      <c r="G254">
        <v>2.9734089442466036</v>
      </c>
      <c r="H254">
        <v>55.4</v>
      </c>
      <c r="I254">
        <v>140.71600000000001</v>
      </c>
    </row>
    <row r="255" spans="1:9" x14ac:dyDescent="0.25">
      <c r="A255" t="s">
        <v>161</v>
      </c>
      <c r="B255" t="s">
        <v>124</v>
      </c>
      <c r="C255" t="s">
        <v>72</v>
      </c>
      <c r="E255">
        <v>359370.00000000006</v>
      </c>
      <c r="G255">
        <v>3.8112600086284947</v>
      </c>
      <c r="H255">
        <v>67</v>
      </c>
      <c r="I255">
        <v>170.18</v>
      </c>
    </row>
    <row r="256" spans="1:9" x14ac:dyDescent="0.25">
      <c r="A256" t="s">
        <v>161</v>
      </c>
      <c r="B256" t="s">
        <v>127</v>
      </c>
      <c r="C256" t="s">
        <v>73</v>
      </c>
      <c r="E256">
        <v>352110.00000000006</v>
      </c>
      <c r="G256">
        <v>2.8846741183058575</v>
      </c>
      <c r="H256">
        <v>55.4</v>
      </c>
      <c r="I256">
        <v>140.71600000000001</v>
      </c>
    </row>
    <row r="257" spans="1:9" x14ac:dyDescent="0.25">
      <c r="A257" t="s">
        <v>161</v>
      </c>
      <c r="B257" t="s">
        <v>130</v>
      </c>
      <c r="C257" t="s">
        <v>74</v>
      </c>
      <c r="E257">
        <v>166980.00000000003</v>
      </c>
      <c r="G257">
        <v>2.5709411293669095</v>
      </c>
      <c r="H257">
        <v>64.599999999999994</v>
      </c>
      <c r="I257">
        <v>164.08399999999997</v>
      </c>
    </row>
    <row r="258" spans="1:9" x14ac:dyDescent="0.25">
      <c r="A258" t="s">
        <v>161</v>
      </c>
      <c r="B258" t="s">
        <v>131</v>
      </c>
      <c r="C258" t="s">
        <v>75</v>
      </c>
      <c r="E258">
        <v>214170.00000000003</v>
      </c>
      <c r="G258">
        <v>2.3939196331719863</v>
      </c>
      <c r="H258">
        <v>68.8</v>
      </c>
      <c r="I258">
        <v>174.75199999999998</v>
      </c>
    </row>
    <row r="259" spans="1:9" x14ac:dyDescent="0.25">
      <c r="A259" t="s">
        <v>161</v>
      </c>
      <c r="B259" t="s">
        <v>132</v>
      </c>
      <c r="C259" t="s">
        <v>76</v>
      </c>
      <c r="E259">
        <v>308550</v>
      </c>
      <c r="G259">
        <v>2.9864934897384079</v>
      </c>
      <c r="H259">
        <v>67</v>
      </c>
      <c r="I259">
        <v>170.18</v>
      </c>
    </row>
    <row r="260" spans="1:9" x14ac:dyDescent="0.25">
      <c r="A260" t="s">
        <v>161</v>
      </c>
      <c r="B260" t="s">
        <v>133</v>
      </c>
      <c r="C260" t="s">
        <v>77</v>
      </c>
      <c r="E260">
        <v>602580</v>
      </c>
      <c r="G260">
        <v>4.2930753883713297</v>
      </c>
      <c r="H260">
        <v>68</v>
      </c>
      <c r="I260">
        <v>172.72</v>
      </c>
    </row>
    <row r="261" spans="1:9" x14ac:dyDescent="0.25">
      <c r="A261" t="s">
        <v>161</v>
      </c>
      <c r="B261" t="s">
        <v>134</v>
      </c>
      <c r="C261" t="s">
        <v>78</v>
      </c>
      <c r="E261">
        <v>464640.00000000006</v>
      </c>
      <c r="G261">
        <v>3.8627659014635096</v>
      </c>
      <c r="H261">
        <v>54.2</v>
      </c>
      <c r="I261">
        <v>137.66800000000001</v>
      </c>
    </row>
    <row r="262" spans="1:9" x14ac:dyDescent="0.25">
      <c r="A262" t="s">
        <v>161</v>
      </c>
      <c r="B262" t="s">
        <v>135</v>
      </c>
      <c r="C262" t="s">
        <v>79</v>
      </c>
      <c r="E262">
        <v>304920</v>
      </c>
      <c r="G262">
        <v>3.6551897907806929</v>
      </c>
      <c r="H262">
        <v>64.400000000000006</v>
      </c>
      <c r="I262">
        <v>163.57600000000002</v>
      </c>
    </row>
    <row r="263" spans="1:9" x14ac:dyDescent="0.25">
      <c r="A263" t="s">
        <v>161</v>
      </c>
      <c r="B263" t="s">
        <v>136</v>
      </c>
      <c r="C263" t="s">
        <v>80</v>
      </c>
      <c r="E263">
        <v>704220.00000000012</v>
      </c>
      <c r="G263">
        <v>4.7580209076268725</v>
      </c>
      <c r="H263">
        <v>52</v>
      </c>
      <c r="I263">
        <v>132.08000000000001</v>
      </c>
    </row>
    <row r="264" spans="1:9" x14ac:dyDescent="0.25">
      <c r="A264" t="s">
        <v>161</v>
      </c>
      <c r="B264" t="s">
        <v>137</v>
      </c>
      <c r="C264" t="s">
        <v>81</v>
      </c>
      <c r="E264">
        <v>392040.00000000006</v>
      </c>
      <c r="G264">
        <v>2.5995670738465315</v>
      </c>
      <c r="H264">
        <v>58.2</v>
      </c>
      <c r="I264">
        <v>147.828</v>
      </c>
    </row>
    <row r="265" spans="1:9" x14ac:dyDescent="0.25">
      <c r="A265" t="s">
        <v>161</v>
      </c>
      <c r="B265" t="s">
        <v>137</v>
      </c>
      <c r="C265" t="s">
        <v>82</v>
      </c>
      <c r="E265">
        <v>566280</v>
      </c>
      <c r="G265">
        <v>4.2526453432186733</v>
      </c>
      <c r="H265">
        <v>59.6</v>
      </c>
      <c r="I265">
        <v>151.38400000000001</v>
      </c>
    </row>
    <row r="266" spans="1:9" x14ac:dyDescent="0.25">
      <c r="A266" t="s">
        <v>161</v>
      </c>
      <c r="B266" t="s">
        <v>133</v>
      </c>
      <c r="C266" t="s">
        <v>83</v>
      </c>
      <c r="E266">
        <v>116160.00000000001</v>
      </c>
      <c r="G266">
        <v>2.0177969704384804</v>
      </c>
      <c r="H266">
        <v>61.2</v>
      </c>
      <c r="I266">
        <v>155.44800000000001</v>
      </c>
    </row>
    <row r="267" spans="1:9" x14ac:dyDescent="0.25">
      <c r="A267" t="s">
        <v>161</v>
      </c>
      <c r="B267" t="s">
        <v>130</v>
      </c>
      <c r="C267" t="s">
        <v>84</v>
      </c>
      <c r="E267">
        <v>221430.00000000003</v>
      </c>
      <c r="G267">
        <v>3.3523325800211694</v>
      </c>
      <c r="H267">
        <v>69</v>
      </c>
      <c r="I267">
        <v>175.26</v>
      </c>
    </row>
    <row r="268" spans="1:9" x14ac:dyDescent="0.25">
      <c r="A268" t="s">
        <v>161</v>
      </c>
      <c r="B268" t="s">
        <v>135</v>
      </c>
      <c r="C268" t="s">
        <v>85</v>
      </c>
      <c r="E268">
        <v>301290</v>
      </c>
      <c r="G268">
        <v>2.0121630132358934</v>
      </c>
      <c r="H268">
        <v>46.8</v>
      </c>
      <c r="I268">
        <v>118.872</v>
      </c>
    </row>
    <row r="269" spans="1:9" x14ac:dyDescent="0.25">
      <c r="A269" t="s">
        <v>161</v>
      </c>
      <c r="B269" t="s">
        <v>131</v>
      </c>
      <c r="C269" t="s">
        <v>86</v>
      </c>
      <c r="E269">
        <v>145200</v>
      </c>
      <c r="G269">
        <v>2.9282492560446172</v>
      </c>
      <c r="H269">
        <v>78.8</v>
      </c>
      <c r="I269">
        <v>200.15199999999999</v>
      </c>
    </row>
    <row r="270" spans="1:9" x14ac:dyDescent="0.25">
      <c r="A270" t="s">
        <v>161</v>
      </c>
      <c r="B270" t="s">
        <v>134</v>
      </c>
      <c r="C270" t="s">
        <v>140</v>
      </c>
      <c r="E270">
        <v>72600</v>
      </c>
      <c r="G270">
        <v>1.5474335690435175</v>
      </c>
      <c r="H270">
        <v>62.2</v>
      </c>
      <c r="I270">
        <v>157.988</v>
      </c>
    </row>
    <row r="271" spans="1:9" x14ac:dyDescent="0.25">
      <c r="A271" t="s">
        <v>161</v>
      </c>
      <c r="B271" t="s">
        <v>136</v>
      </c>
      <c r="C271" t="s">
        <v>88</v>
      </c>
      <c r="E271">
        <v>261360.00000000003</v>
      </c>
      <c r="G271">
        <v>2.7855036670921383</v>
      </c>
      <c r="H271">
        <v>58</v>
      </c>
      <c r="I271">
        <v>147.32</v>
      </c>
    </row>
    <row r="272" spans="1:9" x14ac:dyDescent="0.25">
      <c r="A272" t="s">
        <v>161</v>
      </c>
      <c r="B272" t="s">
        <v>132</v>
      </c>
      <c r="C272" t="s">
        <v>89</v>
      </c>
      <c r="E272">
        <v>264990</v>
      </c>
      <c r="G272">
        <v>3.6221062977757281</v>
      </c>
      <c r="H272">
        <v>74.2</v>
      </c>
      <c r="I272">
        <v>188.46800000000002</v>
      </c>
    </row>
    <row r="273" spans="1:9" x14ac:dyDescent="0.25">
      <c r="A273" t="s">
        <v>161</v>
      </c>
      <c r="B273" t="s">
        <v>132</v>
      </c>
      <c r="C273" t="s">
        <v>90</v>
      </c>
      <c r="E273">
        <v>163350.00000000003</v>
      </c>
      <c r="G273">
        <v>2.3324262707505681</v>
      </c>
      <c r="H273">
        <v>63.8</v>
      </c>
      <c r="I273">
        <v>162.05199999999999</v>
      </c>
    </row>
    <row r="274" spans="1:9" x14ac:dyDescent="0.25">
      <c r="A274" t="s">
        <v>161</v>
      </c>
      <c r="B274" t="s">
        <v>133</v>
      </c>
      <c r="C274" t="s">
        <v>91</v>
      </c>
      <c r="E274">
        <v>421080.00000000006</v>
      </c>
      <c r="G274">
        <v>4.7251294813447231</v>
      </c>
      <c r="H274">
        <v>73.400000000000006</v>
      </c>
      <c r="I274">
        <v>186.43600000000001</v>
      </c>
    </row>
    <row r="275" spans="1:9" x14ac:dyDescent="0.25">
      <c r="A275" t="s">
        <v>161</v>
      </c>
      <c r="B275" t="s">
        <v>131</v>
      </c>
      <c r="C275" t="s">
        <v>92</v>
      </c>
      <c r="E275">
        <v>250470.00000000003</v>
      </c>
      <c r="G275">
        <v>4.447409002933675</v>
      </c>
      <c r="H275">
        <v>79.400000000000006</v>
      </c>
      <c r="I275">
        <v>201.67600000000002</v>
      </c>
    </row>
    <row r="276" spans="1:9" x14ac:dyDescent="0.25">
      <c r="A276" t="s">
        <v>161</v>
      </c>
      <c r="B276" t="s">
        <v>135</v>
      </c>
      <c r="C276" t="s">
        <v>93</v>
      </c>
      <c r="E276">
        <v>337590.00000000006</v>
      </c>
      <c r="G276">
        <v>3.7011257486540585</v>
      </c>
      <c r="H276">
        <v>58.4</v>
      </c>
      <c r="I276">
        <v>148.33599999999998</v>
      </c>
    </row>
    <row r="277" spans="1:9" x14ac:dyDescent="0.25">
      <c r="A277" t="s">
        <v>161</v>
      </c>
      <c r="B277" t="s">
        <v>136</v>
      </c>
      <c r="C277" t="s">
        <v>94</v>
      </c>
      <c r="E277">
        <v>239580.00000000003</v>
      </c>
      <c r="G277">
        <v>3.9352550837661133</v>
      </c>
      <c r="H277">
        <v>64.2</v>
      </c>
      <c r="I277">
        <v>163.06800000000001</v>
      </c>
    </row>
    <row r="278" spans="1:9" x14ac:dyDescent="0.25">
      <c r="A278" t="s">
        <v>161</v>
      </c>
      <c r="B278" t="s">
        <v>137</v>
      </c>
      <c r="C278" t="s">
        <v>95</v>
      </c>
      <c r="E278">
        <v>421080.00000000006</v>
      </c>
      <c r="G278">
        <v>4.2303656033720802</v>
      </c>
      <c r="H278">
        <v>57.4</v>
      </c>
      <c r="I278">
        <v>145.79599999999999</v>
      </c>
    </row>
    <row r="279" spans="1:9" x14ac:dyDescent="0.25">
      <c r="A279" t="s">
        <v>161</v>
      </c>
      <c r="B279" t="s">
        <v>130</v>
      </c>
      <c r="C279" t="s">
        <v>96</v>
      </c>
      <c r="E279">
        <v>250470.00000000003</v>
      </c>
      <c r="G279">
        <v>3.0220258334592689</v>
      </c>
      <c r="H279">
        <v>72.2</v>
      </c>
      <c r="I279">
        <v>183.38800000000001</v>
      </c>
    </row>
    <row r="280" spans="1:9" x14ac:dyDescent="0.25">
      <c r="A280" t="s">
        <v>161</v>
      </c>
      <c r="B280" t="s">
        <v>134</v>
      </c>
      <c r="C280" t="s">
        <v>97</v>
      </c>
      <c r="E280">
        <v>333960.00000000006</v>
      </c>
      <c r="G280">
        <v>3.069642375157271</v>
      </c>
      <c r="H280">
        <v>52.6</v>
      </c>
      <c r="I280">
        <v>133.60400000000001</v>
      </c>
    </row>
    <row r="281" spans="1:9" x14ac:dyDescent="0.25">
      <c r="A281" t="s">
        <v>161</v>
      </c>
      <c r="B281" t="s">
        <v>133</v>
      </c>
      <c r="C281" t="s">
        <v>98</v>
      </c>
    </row>
    <row r="282" spans="1:9" x14ac:dyDescent="0.25">
      <c r="A282" t="s">
        <v>161</v>
      </c>
      <c r="B282" t="s">
        <v>136</v>
      </c>
      <c r="C282" t="s">
        <v>99</v>
      </c>
    </row>
    <row r="283" spans="1:9" x14ac:dyDescent="0.25">
      <c r="A283" t="s">
        <v>161</v>
      </c>
      <c r="B283" t="s">
        <v>134</v>
      </c>
      <c r="C283" t="s">
        <v>100</v>
      </c>
    </row>
    <row r="284" spans="1:9" x14ac:dyDescent="0.25">
      <c r="A284" t="s">
        <v>161</v>
      </c>
      <c r="B284" t="s">
        <v>131</v>
      </c>
      <c r="C284" t="s">
        <v>101</v>
      </c>
    </row>
    <row r="285" spans="1:9" x14ac:dyDescent="0.25">
      <c r="A285" t="s">
        <v>161</v>
      </c>
      <c r="B285" t="s">
        <v>135</v>
      </c>
      <c r="C285" t="s">
        <v>102</v>
      </c>
    </row>
    <row r="286" spans="1:9" x14ac:dyDescent="0.25">
      <c r="A286" t="s">
        <v>161</v>
      </c>
      <c r="B286" t="s">
        <v>132</v>
      </c>
      <c r="C286" t="s">
        <v>103</v>
      </c>
    </row>
    <row r="287" spans="1:9" x14ac:dyDescent="0.25">
      <c r="A287" t="s">
        <v>161</v>
      </c>
      <c r="B287" t="s">
        <v>137</v>
      </c>
      <c r="C287" t="s">
        <v>104</v>
      </c>
    </row>
    <row r="288" spans="1:9" x14ac:dyDescent="0.25">
      <c r="A288" t="s">
        <v>161</v>
      </c>
      <c r="B288" t="s">
        <v>130</v>
      </c>
      <c r="C288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F049-249C-47F4-802C-E362802A275C}">
  <dimension ref="A1:N209"/>
  <sheetViews>
    <sheetView topLeftCell="A182" workbookViewId="0">
      <selection activeCell="R110" sqref="R110"/>
    </sheetView>
  </sheetViews>
  <sheetFormatPr defaultRowHeight="15" x14ac:dyDescent="0.25"/>
  <sheetData>
    <row r="1" spans="1:14" x14ac:dyDescent="0.25">
      <c r="A1" t="s">
        <v>106</v>
      </c>
      <c r="B1" t="s">
        <v>139</v>
      </c>
      <c r="C1" t="s">
        <v>111</v>
      </c>
      <c r="D1" t="s">
        <v>141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</row>
    <row r="2" spans="1:14" x14ac:dyDescent="0.25">
      <c r="A2" t="s">
        <v>107</v>
      </c>
      <c r="B2" t="s">
        <v>2</v>
      </c>
      <c r="C2" t="s">
        <v>112</v>
      </c>
      <c r="D2" t="s">
        <v>142</v>
      </c>
      <c r="E2">
        <v>3.47</v>
      </c>
      <c r="F2">
        <v>4</v>
      </c>
      <c r="G2">
        <v>3.6</v>
      </c>
      <c r="H2">
        <v>4.2699999999999996</v>
      </c>
      <c r="I2">
        <v>3.53</v>
      </c>
      <c r="J2">
        <v>6.2</v>
      </c>
      <c r="K2">
        <v>3.17</v>
      </c>
      <c r="L2">
        <v>4.62</v>
      </c>
      <c r="M2">
        <v>4.67</v>
      </c>
      <c r="N2">
        <v>3.64</v>
      </c>
    </row>
    <row r="3" spans="1:14" x14ac:dyDescent="0.25">
      <c r="A3" t="s">
        <v>107</v>
      </c>
      <c r="B3" t="s">
        <v>3</v>
      </c>
      <c r="C3" t="s">
        <v>113</v>
      </c>
      <c r="D3" t="s">
        <v>142</v>
      </c>
      <c r="E3">
        <v>4.25</v>
      </c>
      <c r="F3">
        <v>3.57</v>
      </c>
      <c r="G3">
        <v>3.73</v>
      </c>
      <c r="H3">
        <v>3.44</v>
      </c>
      <c r="I3">
        <v>3.49</v>
      </c>
      <c r="J3">
        <v>3.15</v>
      </c>
      <c r="K3">
        <v>4.53</v>
      </c>
      <c r="L3">
        <v>4.2300000000000004</v>
      </c>
      <c r="M3">
        <v>3</v>
      </c>
      <c r="N3">
        <v>3.48</v>
      </c>
    </row>
    <row r="4" spans="1:14" x14ac:dyDescent="0.25">
      <c r="A4" t="s">
        <v>107</v>
      </c>
      <c r="B4" t="s">
        <v>4</v>
      </c>
      <c r="C4" t="s">
        <v>114</v>
      </c>
      <c r="D4" t="s">
        <v>142</v>
      </c>
      <c r="E4">
        <v>5.35</v>
      </c>
      <c r="F4">
        <v>5.16</v>
      </c>
      <c r="G4">
        <v>5.86</v>
      </c>
      <c r="H4">
        <v>3.29</v>
      </c>
      <c r="I4">
        <v>4.0199999999999996</v>
      </c>
      <c r="J4">
        <v>5.13</v>
      </c>
      <c r="K4">
        <v>3.49</v>
      </c>
      <c r="L4">
        <v>3.89</v>
      </c>
      <c r="M4">
        <v>3.62</v>
      </c>
      <c r="N4">
        <v>4.72</v>
      </c>
    </row>
    <row r="5" spans="1:14" x14ac:dyDescent="0.25">
      <c r="A5" t="s">
        <v>107</v>
      </c>
      <c r="B5" t="s">
        <v>5</v>
      </c>
      <c r="C5" t="s">
        <v>115</v>
      </c>
      <c r="D5" t="s">
        <v>142</v>
      </c>
      <c r="E5">
        <v>3.95</v>
      </c>
      <c r="F5">
        <v>4.9000000000000004</v>
      </c>
      <c r="G5">
        <v>4.37</v>
      </c>
      <c r="H5">
        <v>4.82</v>
      </c>
      <c r="I5">
        <v>4.1100000000000003</v>
      </c>
      <c r="J5">
        <v>3.96</v>
      </c>
      <c r="K5">
        <v>3.51</v>
      </c>
      <c r="L5">
        <v>4.54</v>
      </c>
      <c r="M5">
        <v>3.47</v>
      </c>
      <c r="N5">
        <v>4.6500000000000004</v>
      </c>
    </row>
    <row r="6" spans="1:14" x14ac:dyDescent="0.25">
      <c r="A6" t="s">
        <v>107</v>
      </c>
      <c r="B6" t="s">
        <v>6</v>
      </c>
      <c r="C6" t="s">
        <v>116</v>
      </c>
      <c r="D6" t="s">
        <v>142</v>
      </c>
      <c r="E6">
        <v>4.3</v>
      </c>
      <c r="F6">
        <v>4.78</v>
      </c>
      <c r="G6">
        <v>3.01</v>
      </c>
      <c r="H6">
        <v>3.59</v>
      </c>
      <c r="I6">
        <v>4.6100000000000003</v>
      </c>
      <c r="J6">
        <v>3.95</v>
      </c>
      <c r="K6">
        <v>3.78</v>
      </c>
      <c r="L6">
        <v>5.05</v>
      </c>
      <c r="M6">
        <v>3.12</v>
      </c>
      <c r="N6">
        <v>3.71</v>
      </c>
    </row>
    <row r="7" spans="1:14" x14ac:dyDescent="0.25">
      <c r="A7" t="s">
        <v>107</v>
      </c>
      <c r="B7" t="s">
        <v>7</v>
      </c>
      <c r="C7" t="s">
        <v>117</v>
      </c>
      <c r="D7" t="s">
        <v>142</v>
      </c>
      <c r="E7">
        <v>6.53</v>
      </c>
      <c r="F7">
        <v>6.49</v>
      </c>
      <c r="G7">
        <v>3.99</v>
      </c>
      <c r="H7">
        <v>4.03</v>
      </c>
      <c r="I7">
        <v>3.72</v>
      </c>
      <c r="J7">
        <v>3.53</v>
      </c>
      <c r="K7">
        <v>4.4800000000000004</v>
      </c>
      <c r="L7">
        <v>3.03</v>
      </c>
      <c r="M7">
        <v>5.59</v>
      </c>
      <c r="N7">
        <v>4.3499999999999996</v>
      </c>
    </row>
    <row r="8" spans="1:14" x14ac:dyDescent="0.25">
      <c r="A8" t="s">
        <v>107</v>
      </c>
      <c r="B8" t="s">
        <v>8</v>
      </c>
      <c r="C8" t="s">
        <v>118</v>
      </c>
      <c r="D8" t="s">
        <v>142</v>
      </c>
      <c r="E8">
        <v>6.16</v>
      </c>
      <c r="F8">
        <v>5.75</v>
      </c>
      <c r="G8">
        <v>6.8</v>
      </c>
      <c r="H8">
        <v>6.03</v>
      </c>
      <c r="I8">
        <v>4.5</v>
      </c>
      <c r="J8">
        <v>5.33</v>
      </c>
      <c r="K8">
        <v>6.03</v>
      </c>
      <c r="L8">
        <v>6.96</v>
      </c>
      <c r="M8">
        <v>4.51</v>
      </c>
      <c r="N8">
        <v>4.6100000000000003</v>
      </c>
    </row>
    <row r="9" spans="1:14" x14ac:dyDescent="0.25">
      <c r="A9" t="s">
        <v>107</v>
      </c>
      <c r="B9" t="s">
        <v>9</v>
      </c>
      <c r="C9" t="s">
        <v>119</v>
      </c>
      <c r="D9" t="s">
        <v>142</v>
      </c>
      <c r="E9">
        <v>5.05</v>
      </c>
      <c r="F9">
        <v>4.92</v>
      </c>
      <c r="G9">
        <v>6.36</v>
      </c>
      <c r="H9">
        <v>5.03</v>
      </c>
      <c r="I9">
        <v>5.03</v>
      </c>
      <c r="J9">
        <v>3.51</v>
      </c>
      <c r="K9">
        <v>3.3</v>
      </c>
      <c r="L9">
        <v>4.1900000000000004</v>
      </c>
      <c r="M9">
        <v>4.0999999999999996</v>
      </c>
      <c r="N9">
        <v>4.66</v>
      </c>
    </row>
    <row r="10" spans="1:14" x14ac:dyDescent="0.25">
      <c r="A10" t="s">
        <v>107</v>
      </c>
      <c r="B10" t="s">
        <v>10</v>
      </c>
      <c r="C10" t="s">
        <v>120</v>
      </c>
      <c r="D10" t="s">
        <v>142</v>
      </c>
      <c r="E10">
        <v>4.3899999999999997</v>
      </c>
      <c r="F10">
        <v>4.34</v>
      </c>
      <c r="G10">
        <v>3.79</v>
      </c>
      <c r="H10">
        <v>5.23</v>
      </c>
      <c r="I10">
        <v>7.72</v>
      </c>
      <c r="J10">
        <v>5.6</v>
      </c>
      <c r="K10">
        <v>5</v>
      </c>
      <c r="L10">
        <v>5.01</v>
      </c>
      <c r="M10">
        <v>4.1399999999999997</v>
      </c>
      <c r="N10">
        <v>4.45</v>
      </c>
    </row>
    <row r="11" spans="1:14" x14ac:dyDescent="0.25">
      <c r="A11" t="s">
        <v>107</v>
      </c>
      <c r="B11" t="s">
        <v>11</v>
      </c>
      <c r="C11" t="s">
        <v>121</v>
      </c>
      <c r="D11" t="s">
        <v>142</v>
      </c>
      <c r="E11">
        <v>4.53</v>
      </c>
      <c r="F11">
        <v>5.5</v>
      </c>
      <c r="G11">
        <v>5.36</v>
      </c>
      <c r="H11">
        <v>5.65</v>
      </c>
      <c r="I11">
        <v>5.56</v>
      </c>
      <c r="J11">
        <v>7.4</v>
      </c>
      <c r="K11">
        <v>3.46</v>
      </c>
      <c r="L11">
        <v>5.8</v>
      </c>
      <c r="M11">
        <v>5.49</v>
      </c>
      <c r="N11">
        <v>4.12</v>
      </c>
    </row>
    <row r="12" spans="1:14" x14ac:dyDescent="0.25">
      <c r="A12" t="s">
        <v>107</v>
      </c>
      <c r="B12" t="s">
        <v>12</v>
      </c>
      <c r="C12" t="s">
        <v>122</v>
      </c>
      <c r="D12" t="s">
        <v>142</v>
      </c>
      <c r="E12">
        <v>6.02</v>
      </c>
      <c r="F12">
        <v>4.13</v>
      </c>
      <c r="G12">
        <v>4.03</v>
      </c>
      <c r="H12">
        <v>3.7</v>
      </c>
      <c r="I12">
        <v>2.97</v>
      </c>
      <c r="J12">
        <v>4.91</v>
      </c>
      <c r="K12">
        <v>5.2</v>
      </c>
      <c r="L12">
        <v>6.6</v>
      </c>
      <c r="M12">
        <v>7.8</v>
      </c>
      <c r="N12">
        <v>6.19</v>
      </c>
    </row>
    <row r="13" spans="1:14" x14ac:dyDescent="0.25">
      <c r="A13" t="s">
        <v>107</v>
      </c>
      <c r="B13" t="s">
        <v>13</v>
      </c>
      <c r="C13" t="s">
        <v>123</v>
      </c>
      <c r="D13" t="s">
        <v>142</v>
      </c>
      <c r="E13">
        <v>3.53</v>
      </c>
      <c r="F13">
        <v>4.8499999999999996</v>
      </c>
      <c r="G13">
        <v>5.74</v>
      </c>
      <c r="H13">
        <v>4.63</v>
      </c>
      <c r="I13">
        <v>3.94</v>
      </c>
      <c r="J13">
        <v>3.81</v>
      </c>
      <c r="K13">
        <v>5.28</v>
      </c>
      <c r="L13">
        <v>4.4400000000000004</v>
      </c>
      <c r="M13">
        <v>4.55</v>
      </c>
      <c r="N13">
        <v>3.55</v>
      </c>
    </row>
    <row r="14" spans="1:14" x14ac:dyDescent="0.25">
      <c r="A14" t="s">
        <v>107</v>
      </c>
      <c r="B14" t="s">
        <v>14</v>
      </c>
      <c r="C14" t="s">
        <v>124</v>
      </c>
      <c r="D14" t="s">
        <v>142</v>
      </c>
      <c r="E14">
        <v>4.9000000000000004</v>
      </c>
      <c r="F14">
        <v>5.59</v>
      </c>
      <c r="G14">
        <v>7</v>
      </c>
      <c r="H14">
        <v>7.32</v>
      </c>
      <c r="I14">
        <v>6.4</v>
      </c>
      <c r="J14">
        <v>7.67</v>
      </c>
      <c r="K14">
        <v>8.64</v>
      </c>
      <c r="L14">
        <v>7.34</v>
      </c>
      <c r="M14">
        <v>6.08</v>
      </c>
      <c r="N14">
        <v>4.57</v>
      </c>
    </row>
    <row r="15" spans="1:14" x14ac:dyDescent="0.25">
      <c r="A15" t="s">
        <v>107</v>
      </c>
      <c r="B15" t="s">
        <v>15</v>
      </c>
      <c r="C15" t="s">
        <v>125</v>
      </c>
      <c r="D15" t="s">
        <v>142</v>
      </c>
      <c r="E15">
        <v>5.51</v>
      </c>
      <c r="F15">
        <v>4.33</v>
      </c>
      <c r="G15">
        <v>5.28</v>
      </c>
      <c r="H15">
        <v>0.91</v>
      </c>
      <c r="I15">
        <v>3.83</v>
      </c>
      <c r="J15">
        <v>4.34</v>
      </c>
      <c r="K15">
        <v>4.51</v>
      </c>
      <c r="L15">
        <v>3.25</v>
      </c>
      <c r="M15">
        <v>2.3199999999999998</v>
      </c>
      <c r="N15">
        <v>4.12</v>
      </c>
    </row>
    <row r="16" spans="1:14" x14ac:dyDescent="0.25">
      <c r="A16" t="s">
        <v>107</v>
      </c>
      <c r="B16" t="s">
        <v>16</v>
      </c>
      <c r="C16" t="s">
        <v>126</v>
      </c>
      <c r="D16" t="s">
        <v>142</v>
      </c>
      <c r="E16">
        <v>11.14</v>
      </c>
      <c r="F16">
        <v>7.5</v>
      </c>
      <c r="G16">
        <v>5.5</v>
      </c>
      <c r="H16">
        <v>5.43</v>
      </c>
      <c r="I16">
        <v>6.74</v>
      </c>
      <c r="J16">
        <v>6.48</v>
      </c>
      <c r="K16">
        <v>5.24</v>
      </c>
      <c r="L16">
        <v>4.5599999999999996</v>
      </c>
      <c r="M16">
        <v>5.34</v>
      </c>
      <c r="N16">
        <v>4.79</v>
      </c>
    </row>
    <row r="17" spans="1:14" x14ac:dyDescent="0.25">
      <c r="A17" t="s">
        <v>107</v>
      </c>
      <c r="B17" t="s">
        <v>17</v>
      </c>
      <c r="C17" t="s">
        <v>127</v>
      </c>
      <c r="D17" t="s">
        <v>142</v>
      </c>
      <c r="E17">
        <v>3.85</v>
      </c>
      <c r="F17">
        <v>3.35</v>
      </c>
      <c r="G17">
        <v>3.68</v>
      </c>
      <c r="H17">
        <v>3.71</v>
      </c>
      <c r="I17">
        <v>4.62</v>
      </c>
      <c r="J17">
        <v>3.65</v>
      </c>
      <c r="K17">
        <v>3.9</v>
      </c>
      <c r="L17">
        <v>3.66</v>
      </c>
      <c r="M17">
        <v>4.04</v>
      </c>
      <c r="N17">
        <v>4.1900000000000004</v>
      </c>
    </row>
    <row r="18" spans="1:14" x14ac:dyDescent="0.25">
      <c r="A18" t="s">
        <v>107</v>
      </c>
      <c r="B18" t="s">
        <v>18</v>
      </c>
      <c r="C18" t="s">
        <v>128</v>
      </c>
      <c r="D18" t="s">
        <v>142</v>
      </c>
      <c r="E18">
        <v>4.79</v>
      </c>
      <c r="F18">
        <v>4.32</v>
      </c>
      <c r="G18">
        <v>3.4</v>
      </c>
      <c r="H18">
        <v>3.82</v>
      </c>
      <c r="I18">
        <v>5.63</v>
      </c>
      <c r="J18">
        <v>4.1900000000000004</v>
      </c>
      <c r="K18">
        <v>3.8</v>
      </c>
      <c r="L18">
        <v>3.43</v>
      </c>
      <c r="M18">
        <v>4</v>
      </c>
      <c r="N18">
        <v>3.7</v>
      </c>
    </row>
    <row r="19" spans="1:14" x14ac:dyDescent="0.25">
      <c r="A19" t="s">
        <v>107</v>
      </c>
      <c r="B19" t="s">
        <v>19</v>
      </c>
      <c r="C19" t="s">
        <v>129</v>
      </c>
      <c r="D19" t="s">
        <v>142</v>
      </c>
      <c r="E19">
        <v>3.34</v>
      </c>
      <c r="F19">
        <v>5.64</v>
      </c>
      <c r="G19">
        <v>2.7</v>
      </c>
      <c r="H19">
        <v>4.6500000000000004</v>
      </c>
      <c r="I19">
        <v>4.29</v>
      </c>
      <c r="J19">
        <v>5.47</v>
      </c>
      <c r="K19">
        <v>4.24</v>
      </c>
      <c r="L19">
        <v>4.13</v>
      </c>
      <c r="M19">
        <v>3.77</v>
      </c>
      <c r="N19">
        <v>2.46</v>
      </c>
    </row>
    <row r="20" spans="1:14" x14ac:dyDescent="0.25">
      <c r="A20" t="s">
        <v>107</v>
      </c>
      <c r="B20" t="s">
        <v>20</v>
      </c>
      <c r="C20" t="s">
        <v>117</v>
      </c>
      <c r="D20" t="s">
        <v>142</v>
      </c>
      <c r="E20">
        <v>4.13</v>
      </c>
      <c r="F20">
        <v>4.4000000000000004</v>
      </c>
      <c r="G20">
        <v>4.49</v>
      </c>
      <c r="H20">
        <v>2.2999999999999998</v>
      </c>
      <c r="I20">
        <v>4.3099999999999996</v>
      </c>
      <c r="J20">
        <v>3.54</v>
      </c>
      <c r="K20">
        <v>3.59</v>
      </c>
      <c r="L20">
        <v>3.73</v>
      </c>
      <c r="M20">
        <v>3.44</v>
      </c>
      <c r="N20">
        <v>3.63</v>
      </c>
    </row>
    <row r="21" spans="1:14" x14ac:dyDescent="0.25">
      <c r="A21" t="s">
        <v>107</v>
      </c>
      <c r="B21" t="s">
        <v>21</v>
      </c>
      <c r="C21" t="s">
        <v>123</v>
      </c>
      <c r="D21" t="s">
        <v>142</v>
      </c>
      <c r="E21">
        <v>4.4000000000000004</v>
      </c>
      <c r="F21">
        <v>4.83</v>
      </c>
      <c r="G21">
        <v>4.88</v>
      </c>
      <c r="H21">
        <v>4.8099999999999996</v>
      </c>
      <c r="I21">
        <v>4.95</v>
      </c>
      <c r="J21">
        <v>4.6900000000000004</v>
      </c>
      <c r="K21">
        <v>3.62</v>
      </c>
      <c r="L21">
        <v>2.95</v>
      </c>
      <c r="M21">
        <v>4.5999999999999996</v>
      </c>
      <c r="N21">
        <v>9.34</v>
      </c>
    </row>
    <row r="22" spans="1:14" x14ac:dyDescent="0.25">
      <c r="A22" t="s">
        <v>107</v>
      </c>
      <c r="B22" t="s">
        <v>22</v>
      </c>
      <c r="C22" t="s">
        <v>115</v>
      </c>
      <c r="D22" t="s">
        <v>142</v>
      </c>
      <c r="E22">
        <v>4.47</v>
      </c>
      <c r="F22">
        <v>6.51</v>
      </c>
      <c r="G22">
        <v>3.99</v>
      </c>
      <c r="H22">
        <v>4.57</v>
      </c>
      <c r="I22">
        <v>2.95</v>
      </c>
      <c r="J22">
        <v>5.26</v>
      </c>
      <c r="K22">
        <v>3.74</v>
      </c>
      <c r="L22">
        <v>4.91</v>
      </c>
      <c r="M22">
        <v>3.56</v>
      </c>
      <c r="N22">
        <v>3.01</v>
      </c>
    </row>
    <row r="23" spans="1:14" x14ac:dyDescent="0.25">
      <c r="A23" t="s">
        <v>107</v>
      </c>
      <c r="B23" t="s">
        <v>23</v>
      </c>
      <c r="C23" t="s">
        <v>124</v>
      </c>
      <c r="D23" t="s">
        <v>142</v>
      </c>
      <c r="E23">
        <v>8.89</v>
      </c>
      <c r="F23">
        <v>8.5299999999999994</v>
      </c>
      <c r="G23">
        <v>5.9</v>
      </c>
      <c r="H23">
        <v>4.6100000000000003</v>
      </c>
      <c r="I23">
        <v>5.3</v>
      </c>
      <c r="J23">
        <v>7.79</v>
      </c>
      <c r="K23">
        <v>8.66</v>
      </c>
      <c r="L23">
        <v>6.28</v>
      </c>
      <c r="M23">
        <v>6.68</v>
      </c>
      <c r="N23">
        <v>10.199999999999999</v>
      </c>
    </row>
    <row r="24" spans="1:14" x14ac:dyDescent="0.25">
      <c r="A24" t="s">
        <v>107</v>
      </c>
      <c r="B24" t="s">
        <v>24</v>
      </c>
      <c r="C24" t="s">
        <v>112</v>
      </c>
      <c r="D24" t="s">
        <v>142</v>
      </c>
      <c r="E24">
        <v>5.29</v>
      </c>
      <c r="F24">
        <v>3.76</v>
      </c>
      <c r="G24">
        <v>5.26</v>
      </c>
      <c r="H24">
        <v>3.99</v>
      </c>
      <c r="I24">
        <v>4.3099999999999996</v>
      </c>
      <c r="J24">
        <v>4.18</v>
      </c>
      <c r="K24">
        <v>3.88</v>
      </c>
      <c r="L24">
        <v>4.53</v>
      </c>
      <c r="M24">
        <v>6.31</v>
      </c>
      <c r="N24">
        <v>4.1900000000000004</v>
      </c>
    </row>
    <row r="25" spans="1:14" x14ac:dyDescent="0.25">
      <c r="A25" t="s">
        <v>107</v>
      </c>
      <c r="B25" t="s">
        <v>25</v>
      </c>
      <c r="C25" t="s">
        <v>120</v>
      </c>
      <c r="D25" t="s">
        <v>142</v>
      </c>
      <c r="E25">
        <v>6.39</v>
      </c>
      <c r="F25">
        <v>6.4</v>
      </c>
      <c r="G25">
        <v>6.68</v>
      </c>
      <c r="H25">
        <v>5.95</v>
      </c>
      <c r="I25">
        <v>2.98</v>
      </c>
      <c r="J25">
        <v>3.09</v>
      </c>
      <c r="K25">
        <v>4.32</v>
      </c>
      <c r="L25">
        <v>3.41</v>
      </c>
      <c r="M25">
        <v>4.3499999999999996</v>
      </c>
      <c r="N25">
        <v>2.88</v>
      </c>
    </row>
    <row r="26" spans="1:14" x14ac:dyDescent="0.25">
      <c r="A26" t="s">
        <v>107</v>
      </c>
      <c r="B26" t="s">
        <v>26</v>
      </c>
      <c r="C26" t="s">
        <v>127</v>
      </c>
      <c r="D26" t="s">
        <v>142</v>
      </c>
      <c r="E26">
        <v>4.45</v>
      </c>
      <c r="F26">
        <v>4.3899999999999997</v>
      </c>
      <c r="G26">
        <v>8.8699999999999992</v>
      </c>
      <c r="H26">
        <v>8.9499999999999993</v>
      </c>
      <c r="I26">
        <v>3.61</v>
      </c>
      <c r="J26">
        <v>3.97</v>
      </c>
      <c r="K26">
        <v>3.95</v>
      </c>
      <c r="L26">
        <v>4.6399999999999997</v>
      </c>
      <c r="M26">
        <v>4.91</v>
      </c>
      <c r="N26">
        <v>2.89</v>
      </c>
    </row>
    <row r="27" spans="1:14" x14ac:dyDescent="0.25">
      <c r="A27" t="s">
        <v>107</v>
      </c>
      <c r="B27" t="s">
        <v>27</v>
      </c>
      <c r="C27" t="s">
        <v>121</v>
      </c>
      <c r="D27" t="s">
        <v>142</v>
      </c>
      <c r="E27">
        <v>8.23</v>
      </c>
      <c r="F27">
        <v>5.07</v>
      </c>
      <c r="G27">
        <v>4.6399999999999997</v>
      </c>
      <c r="H27">
        <v>5.09</v>
      </c>
      <c r="I27">
        <v>6.63</v>
      </c>
      <c r="J27">
        <v>5.25</v>
      </c>
      <c r="K27">
        <v>5.25</v>
      </c>
      <c r="L27">
        <v>5.15</v>
      </c>
      <c r="M27">
        <v>4.74</v>
      </c>
      <c r="N27">
        <v>4.72</v>
      </c>
    </row>
    <row r="28" spans="1:14" x14ac:dyDescent="0.25">
      <c r="A28" t="s">
        <v>107</v>
      </c>
      <c r="B28" t="s">
        <v>28</v>
      </c>
      <c r="C28" t="s">
        <v>119</v>
      </c>
      <c r="D28" t="s">
        <v>142</v>
      </c>
      <c r="E28">
        <v>6.07</v>
      </c>
      <c r="F28">
        <v>6.19</v>
      </c>
      <c r="G28">
        <v>6.03</v>
      </c>
      <c r="H28">
        <v>6.35</v>
      </c>
      <c r="I28">
        <v>5.19</v>
      </c>
      <c r="J28">
        <v>6.33</v>
      </c>
      <c r="K28">
        <v>4.8</v>
      </c>
      <c r="L28">
        <v>4.45</v>
      </c>
      <c r="M28">
        <v>4.7699999999999996</v>
      </c>
      <c r="N28">
        <v>4.83</v>
      </c>
    </row>
    <row r="29" spans="1:14" x14ac:dyDescent="0.25">
      <c r="A29" t="s">
        <v>107</v>
      </c>
      <c r="B29" t="s">
        <v>29</v>
      </c>
      <c r="C29" t="s">
        <v>114</v>
      </c>
      <c r="D29" t="s">
        <v>142</v>
      </c>
      <c r="E29">
        <v>4.0199999999999996</v>
      </c>
      <c r="F29">
        <v>4.03</v>
      </c>
      <c r="G29">
        <v>3.76</v>
      </c>
      <c r="H29">
        <v>4.5</v>
      </c>
      <c r="I29">
        <v>2.84</v>
      </c>
      <c r="J29">
        <v>3.64</v>
      </c>
      <c r="K29">
        <v>3.46</v>
      </c>
      <c r="L29">
        <v>4.68</v>
      </c>
      <c r="M29">
        <v>3.87</v>
      </c>
      <c r="N29">
        <v>3.68</v>
      </c>
    </row>
    <row r="30" spans="1:14" x14ac:dyDescent="0.25">
      <c r="A30" t="s">
        <v>107</v>
      </c>
      <c r="B30" t="s">
        <v>30</v>
      </c>
      <c r="C30" t="s">
        <v>129</v>
      </c>
      <c r="D30" t="s">
        <v>142</v>
      </c>
      <c r="E30">
        <v>4.74</v>
      </c>
      <c r="F30">
        <v>3.49</v>
      </c>
      <c r="G30">
        <v>3.3</v>
      </c>
      <c r="H30">
        <v>2.4500000000000002</v>
      </c>
      <c r="I30">
        <v>2.58</v>
      </c>
      <c r="J30">
        <v>3.12</v>
      </c>
      <c r="K30">
        <v>2.2400000000000002</v>
      </c>
      <c r="L30">
        <v>2.12</v>
      </c>
      <c r="M30">
        <v>2.2200000000000002</v>
      </c>
      <c r="N30">
        <v>3.28</v>
      </c>
    </row>
    <row r="31" spans="1:14" x14ac:dyDescent="0.25">
      <c r="A31" t="s">
        <v>107</v>
      </c>
      <c r="B31" t="s">
        <v>31</v>
      </c>
      <c r="C31" t="s">
        <v>113</v>
      </c>
      <c r="D31" t="s">
        <v>142</v>
      </c>
      <c r="E31">
        <v>5.38</v>
      </c>
      <c r="F31">
        <v>3.09</v>
      </c>
      <c r="G31">
        <v>3.18</v>
      </c>
      <c r="H31">
        <v>2.92</v>
      </c>
      <c r="I31">
        <v>2.63</v>
      </c>
      <c r="J31">
        <v>3.59</v>
      </c>
      <c r="K31">
        <v>2.4</v>
      </c>
      <c r="L31">
        <v>4.03</v>
      </c>
      <c r="M31">
        <v>5.21</v>
      </c>
      <c r="N31">
        <v>2.94</v>
      </c>
    </row>
    <row r="32" spans="1:14" x14ac:dyDescent="0.25">
      <c r="A32" t="s">
        <v>107</v>
      </c>
      <c r="B32" t="s">
        <v>32</v>
      </c>
      <c r="C32" t="s">
        <v>116</v>
      </c>
      <c r="D32" t="s">
        <v>142</v>
      </c>
      <c r="E32">
        <v>4.38</v>
      </c>
      <c r="F32">
        <v>4.32</v>
      </c>
      <c r="G32">
        <v>4.3899999999999997</v>
      </c>
      <c r="H32">
        <v>3.32</v>
      </c>
      <c r="I32">
        <v>2.2200000000000002</v>
      </c>
      <c r="J32">
        <v>3.97</v>
      </c>
      <c r="K32">
        <v>2.88</v>
      </c>
      <c r="L32">
        <v>3.65</v>
      </c>
      <c r="M32">
        <v>3.26</v>
      </c>
      <c r="N32">
        <v>4.6900000000000004</v>
      </c>
    </row>
    <row r="33" spans="1:14" x14ac:dyDescent="0.25">
      <c r="A33" t="s">
        <v>107</v>
      </c>
      <c r="B33" t="s">
        <v>33</v>
      </c>
      <c r="C33" t="s">
        <v>118</v>
      </c>
      <c r="D33" t="s">
        <v>142</v>
      </c>
      <c r="E33">
        <v>5.38</v>
      </c>
      <c r="F33">
        <v>5.79</v>
      </c>
      <c r="G33">
        <v>4.74</v>
      </c>
      <c r="H33">
        <v>4.12</v>
      </c>
      <c r="I33">
        <v>5.3</v>
      </c>
      <c r="J33">
        <v>4.55</v>
      </c>
      <c r="K33">
        <v>3.36</v>
      </c>
      <c r="L33">
        <v>3.65</v>
      </c>
      <c r="M33">
        <v>4.28</v>
      </c>
      <c r="N33">
        <v>4.09</v>
      </c>
    </row>
    <row r="34" spans="1:14" x14ac:dyDescent="0.25">
      <c r="A34" t="s">
        <v>107</v>
      </c>
      <c r="B34" t="s">
        <v>34</v>
      </c>
      <c r="C34" t="s">
        <v>126</v>
      </c>
      <c r="D34" t="s">
        <v>142</v>
      </c>
      <c r="E34">
        <v>4.43</v>
      </c>
      <c r="F34">
        <v>3.3</v>
      </c>
      <c r="G34">
        <v>4.08</v>
      </c>
      <c r="H34">
        <v>5.16</v>
      </c>
      <c r="I34">
        <v>5.2</v>
      </c>
      <c r="J34">
        <v>5.65</v>
      </c>
      <c r="K34">
        <v>6.17</v>
      </c>
      <c r="L34">
        <v>5.72</v>
      </c>
      <c r="M34">
        <v>4.4800000000000004</v>
      </c>
      <c r="N34">
        <v>5.0199999999999996</v>
      </c>
    </row>
    <row r="35" spans="1:14" x14ac:dyDescent="0.25">
      <c r="A35" t="s">
        <v>107</v>
      </c>
      <c r="B35" t="s">
        <v>35</v>
      </c>
      <c r="C35" t="s">
        <v>128</v>
      </c>
      <c r="D35" t="s">
        <v>142</v>
      </c>
      <c r="E35">
        <v>4.95</v>
      </c>
      <c r="F35">
        <v>3.75</v>
      </c>
      <c r="G35">
        <v>5.68</v>
      </c>
      <c r="H35">
        <v>3.69</v>
      </c>
      <c r="I35">
        <v>3.42</v>
      </c>
      <c r="J35">
        <v>3.01</v>
      </c>
      <c r="K35">
        <v>2.3199999999999998</v>
      </c>
      <c r="L35">
        <v>2.2999999999999998</v>
      </c>
      <c r="M35">
        <v>3.87</v>
      </c>
      <c r="N35">
        <v>1.73</v>
      </c>
    </row>
    <row r="36" spans="1:14" x14ac:dyDescent="0.25">
      <c r="A36" t="s">
        <v>107</v>
      </c>
      <c r="B36" t="s">
        <v>36</v>
      </c>
      <c r="C36" t="s">
        <v>125</v>
      </c>
      <c r="D36" t="s">
        <v>142</v>
      </c>
      <c r="E36">
        <v>10.15</v>
      </c>
      <c r="F36">
        <v>3.95</v>
      </c>
      <c r="G36">
        <v>4.3</v>
      </c>
      <c r="H36">
        <v>4.58</v>
      </c>
      <c r="I36">
        <v>2.25</v>
      </c>
      <c r="J36">
        <v>3.89</v>
      </c>
      <c r="K36">
        <v>4.79</v>
      </c>
      <c r="L36">
        <v>4.5</v>
      </c>
      <c r="M36">
        <v>2.62</v>
      </c>
      <c r="N36">
        <v>2.79</v>
      </c>
    </row>
    <row r="37" spans="1:14" x14ac:dyDescent="0.25">
      <c r="A37" t="s">
        <v>107</v>
      </c>
      <c r="B37" t="s">
        <v>37</v>
      </c>
      <c r="C37" t="s">
        <v>122</v>
      </c>
      <c r="D37" t="s">
        <v>142</v>
      </c>
      <c r="E37">
        <v>4.5</v>
      </c>
      <c r="F37">
        <v>4.03</v>
      </c>
      <c r="G37">
        <v>5.4</v>
      </c>
      <c r="H37">
        <v>6.05</v>
      </c>
      <c r="I37">
        <v>6.64</v>
      </c>
      <c r="J37">
        <v>6.02</v>
      </c>
      <c r="K37">
        <v>7.24</v>
      </c>
      <c r="L37">
        <v>4.1500000000000004</v>
      </c>
      <c r="M37">
        <v>7.25</v>
      </c>
      <c r="N37">
        <v>5.64</v>
      </c>
    </row>
    <row r="38" spans="1:14" x14ac:dyDescent="0.25">
      <c r="A38" t="s">
        <v>107</v>
      </c>
      <c r="B38" t="s">
        <v>38</v>
      </c>
      <c r="C38" t="s">
        <v>121</v>
      </c>
      <c r="D38" t="s">
        <v>142</v>
      </c>
      <c r="E38">
        <v>5.86</v>
      </c>
      <c r="F38">
        <v>3.75</v>
      </c>
      <c r="G38">
        <v>4.42</v>
      </c>
      <c r="H38">
        <v>5.12</v>
      </c>
      <c r="I38">
        <v>3.97</v>
      </c>
      <c r="J38">
        <v>4.01</v>
      </c>
      <c r="K38">
        <v>5.36</v>
      </c>
      <c r="L38">
        <v>4.46</v>
      </c>
      <c r="M38">
        <v>4.0599999999999996</v>
      </c>
      <c r="N38">
        <v>6.68</v>
      </c>
    </row>
    <row r="39" spans="1:14" x14ac:dyDescent="0.25">
      <c r="A39" t="s">
        <v>107</v>
      </c>
      <c r="B39" t="s">
        <v>39</v>
      </c>
      <c r="C39" t="s">
        <v>116</v>
      </c>
      <c r="D39" t="s">
        <v>142</v>
      </c>
      <c r="E39">
        <v>4.3499999999999996</v>
      </c>
      <c r="F39">
        <v>8.3800000000000008</v>
      </c>
      <c r="G39">
        <v>3.09</v>
      </c>
      <c r="H39">
        <v>3.07</v>
      </c>
      <c r="I39">
        <v>3.22</v>
      </c>
      <c r="J39">
        <v>2.5099999999999998</v>
      </c>
      <c r="K39">
        <v>3.55</v>
      </c>
      <c r="L39">
        <v>3.28</v>
      </c>
      <c r="M39">
        <v>2.75</v>
      </c>
      <c r="N39">
        <v>2.77</v>
      </c>
    </row>
    <row r="40" spans="1:14" x14ac:dyDescent="0.25">
      <c r="A40" t="s">
        <v>107</v>
      </c>
      <c r="B40" t="s">
        <v>40</v>
      </c>
      <c r="C40" t="s">
        <v>126</v>
      </c>
      <c r="D40" t="s">
        <v>142</v>
      </c>
      <c r="E40">
        <v>7.27</v>
      </c>
      <c r="F40">
        <v>4.17</v>
      </c>
      <c r="G40">
        <v>3.74</v>
      </c>
      <c r="H40">
        <v>3.45</v>
      </c>
      <c r="I40">
        <v>3.26</v>
      </c>
      <c r="J40">
        <v>3.69</v>
      </c>
      <c r="K40">
        <v>4.08</v>
      </c>
      <c r="L40">
        <v>4.87</v>
      </c>
      <c r="M40">
        <v>4.63</v>
      </c>
      <c r="N40">
        <v>6.8</v>
      </c>
    </row>
    <row r="41" spans="1:14" x14ac:dyDescent="0.25">
      <c r="A41" t="s">
        <v>107</v>
      </c>
      <c r="B41" t="s">
        <v>41</v>
      </c>
      <c r="C41" t="s">
        <v>123</v>
      </c>
      <c r="D41" t="s">
        <v>142</v>
      </c>
      <c r="E41">
        <v>3.57</v>
      </c>
      <c r="F41">
        <v>4</v>
      </c>
      <c r="G41">
        <v>4.05</v>
      </c>
      <c r="H41">
        <v>3</v>
      </c>
      <c r="I41">
        <v>3.07</v>
      </c>
      <c r="J41">
        <v>4.04</v>
      </c>
      <c r="K41">
        <v>3.05</v>
      </c>
      <c r="L41">
        <v>3.87</v>
      </c>
      <c r="M41">
        <v>3.87</v>
      </c>
      <c r="N41">
        <v>4.7300000000000004</v>
      </c>
    </row>
    <row r="42" spans="1:14" x14ac:dyDescent="0.25">
      <c r="A42" t="s">
        <v>107</v>
      </c>
      <c r="B42" t="s">
        <v>42</v>
      </c>
      <c r="C42" t="s">
        <v>113</v>
      </c>
      <c r="D42" t="s">
        <v>142</v>
      </c>
      <c r="E42">
        <v>3.01</v>
      </c>
      <c r="F42">
        <v>4.67</v>
      </c>
      <c r="G42">
        <v>3.14</v>
      </c>
      <c r="H42">
        <v>3.37</v>
      </c>
      <c r="I42">
        <v>2.09</v>
      </c>
      <c r="J42">
        <v>2.97</v>
      </c>
      <c r="K42">
        <v>3</v>
      </c>
      <c r="L42">
        <v>3.26</v>
      </c>
      <c r="M42">
        <v>3.27</v>
      </c>
      <c r="N42">
        <v>3.43</v>
      </c>
    </row>
    <row r="43" spans="1:14" x14ac:dyDescent="0.25">
      <c r="A43" t="s">
        <v>107</v>
      </c>
      <c r="B43" t="s">
        <v>43</v>
      </c>
      <c r="C43" t="s">
        <v>114</v>
      </c>
      <c r="D43" t="s">
        <v>142</v>
      </c>
      <c r="E43">
        <v>3.55</v>
      </c>
      <c r="F43">
        <v>3.62</v>
      </c>
      <c r="G43">
        <v>3.98</v>
      </c>
      <c r="H43">
        <v>2.8</v>
      </c>
      <c r="I43">
        <v>3.38</v>
      </c>
      <c r="J43">
        <v>4.29</v>
      </c>
      <c r="K43">
        <v>3.31</v>
      </c>
      <c r="L43">
        <v>4.05</v>
      </c>
      <c r="M43">
        <v>2.5299999999999998</v>
      </c>
      <c r="N43">
        <v>3.48</v>
      </c>
    </row>
    <row r="44" spans="1:14" x14ac:dyDescent="0.25">
      <c r="A44" t="s">
        <v>107</v>
      </c>
      <c r="B44" t="s">
        <v>44</v>
      </c>
      <c r="C44" t="s">
        <v>112</v>
      </c>
      <c r="D44" t="s">
        <v>142</v>
      </c>
      <c r="E44">
        <v>4.09</v>
      </c>
      <c r="F44">
        <v>3.31</v>
      </c>
      <c r="G44">
        <v>4.99</v>
      </c>
      <c r="H44">
        <v>3.67</v>
      </c>
      <c r="I44">
        <v>2.69</v>
      </c>
      <c r="J44">
        <v>4.12</v>
      </c>
      <c r="K44">
        <v>3.24</v>
      </c>
      <c r="L44">
        <v>2.06</v>
      </c>
      <c r="M44">
        <v>4.01</v>
      </c>
      <c r="N44">
        <v>2.88</v>
      </c>
    </row>
    <row r="45" spans="1:14" x14ac:dyDescent="0.25">
      <c r="A45" t="s">
        <v>107</v>
      </c>
      <c r="B45" t="s">
        <v>45</v>
      </c>
      <c r="C45" t="s">
        <v>115</v>
      </c>
      <c r="D45" t="s">
        <v>142</v>
      </c>
      <c r="E45">
        <v>5</v>
      </c>
      <c r="F45">
        <v>4.25</v>
      </c>
      <c r="G45">
        <v>5.41</v>
      </c>
      <c r="H45">
        <v>6.61</v>
      </c>
      <c r="I45">
        <v>4.59</v>
      </c>
      <c r="J45">
        <v>6.61</v>
      </c>
      <c r="K45">
        <v>6.05</v>
      </c>
      <c r="L45">
        <v>6.02</v>
      </c>
      <c r="M45">
        <v>3.68</v>
      </c>
      <c r="N45">
        <v>5.08</v>
      </c>
    </row>
    <row r="46" spans="1:14" x14ac:dyDescent="0.25">
      <c r="A46" t="s">
        <v>107</v>
      </c>
      <c r="B46" t="s">
        <v>46</v>
      </c>
      <c r="C46" t="s">
        <v>127</v>
      </c>
      <c r="D46" t="s">
        <v>142</v>
      </c>
      <c r="E46">
        <v>4.63</v>
      </c>
      <c r="F46">
        <v>6.77</v>
      </c>
      <c r="G46">
        <v>3.3</v>
      </c>
      <c r="H46">
        <v>2.7</v>
      </c>
      <c r="I46">
        <v>2.8</v>
      </c>
      <c r="J46">
        <v>7.24</v>
      </c>
      <c r="K46">
        <v>5.62</v>
      </c>
      <c r="L46">
        <v>5.73</v>
      </c>
      <c r="M46">
        <v>3.8</v>
      </c>
      <c r="N46">
        <v>3.34</v>
      </c>
    </row>
    <row r="47" spans="1:14" x14ac:dyDescent="0.25">
      <c r="A47" t="s">
        <v>107</v>
      </c>
      <c r="B47" t="s">
        <v>47</v>
      </c>
      <c r="C47" t="s">
        <v>125</v>
      </c>
      <c r="D47" t="s">
        <v>142</v>
      </c>
      <c r="E47">
        <v>3.44</v>
      </c>
      <c r="F47">
        <v>6.74</v>
      </c>
      <c r="G47">
        <v>3.01</v>
      </c>
      <c r="H47">
        <v>4.43</v>
      </c>
      <c r="I47">
        <v>3.19</v>
      </c>
      <c r="J47">
        <v>3.11</v>
      </c>
      <c r="K47">
        <v>3.85</v>
      </c>
      <c r="L47">
        <v>4.07</v>
      </c>
      <c r="M47">
        <v>5.16</v>
      </c>
      <c r="N47">
        <v>3.26</v>
      </c>
    </row>
    <row r="48" spans="1:14" x14ac:dyDescent="0.25">
      <c r="A48" t="s">
        <v>107</v>
      </c>
      <c r="B48" t="s">
        <v>48</v>
      </c>
      <c r="C48" t="s">
        <v>129</v>
      </c>
      <c r="D48" t="s">
        <v>142</v>
      </c>
      <c r="E48">
        <v>5.75</v>
      </c>
      <c r="F48">
        <v>2.83</v>
      </c>
      <c r="G48">
        <v>2.4</v>
      </c>
      <c r="H48">
        <v>2.97</v>
      </c>
      <c r="I48">
        <v>4.18</v>
      </c>
      <c r="J48">
        <v>2.62</v>
      </c>
      <c r="K48">
        <v>2.81</v>
      </c>
      <c r="L48">
        <v>3.28</v>
      </c>
      <c r="M48">
        <v>3.21</v>
      </c>
      <c r="N48">
        <v>3.29</v>
      </c>
    </row>
    <row r="49" spans="1:14" x14ac:dyDescent="0.25">
      <c r="A49" t="s">
        <v>107</v>
      </c>
      <c r="B49" t="s">
        <v>49</v>
      </c>
      <c r="C49" t="s">
        <v>122</v>
      </c>
      <c r="D49" t="s">
        <v>142</v>
      </c>
      <c r="E49">
        <v>5.09</v>
      </c>
      <c r="F49">
        <v>6.15</v>
      </c>
      <c r="G49">
        <v>3.91</v>
      </c>
      <c r="H49">
        <v>3.5</v>
      </c>
      <c r="I49">
        <v>3.19</v>
      </c>
      <c r="J49">
        <v>4.07</v>
      </c>
      <c r="K49">
        <v>3.83</v>
      </c>
      <c r="L49">
        <v>5.62</v>
      </c>
      <c r="M49">
        <v>5.0199999999999996</v>
      </c>
      <c r="N49">
        <v>2.95</v>
      </c>
    </row>
    <row r="50" spans="1:14" x14ac:dyDescent="0.25">
      <c r="A50" t="s">
        <v>107</v>
      </c>
      <c r="B50" t="s">
        <v>50</v>
      </c>
      <c r="C50" t="s">
        <v>128</v>
      </c>
      <c r="D50" t="s">
        <v>142</v>
      </c>
      <c r="E50">
        <v>2.63</v>
      </c>
      <c r="F50">
        <v>4.6100000000000003</v>
      </c>
      <c r="G50">
        <v>4.22</v>
      </c>
      <c r="H50">
        <v>3.73</v>
      </c>
      <c r="I50">
        <v>3.7</v>
      </c>
      <c r="J50">
        <v>3.62</v>
      </c>
      <c r="K50">
        <v>3.68</v>
      </c>
      <c r="L50">
        <v>3.24</v>
      </c>
      <c r="M50">
        <v>4.26</v>
      </c>
      <c r="N50">
        <v>3.54</v>
      </c>
    </row>
    <row r="51" spans="1:14" x14ac:dyDescent="0.25">
      <c r="A51" t="s">
        <v>107</v>
      </c>
      <c r="B51" t="s">
        <v>51</v>
      </c>
      <c r="C51" t="s">
        <v>119</v>
      </c>
      <c r="D51" t="s">
        <v>142</v>
      </c>
      <c r="E51">
        <v>3.59</v>
      </c>
      <c r="F51">
        <v>3.18</v>
      </c>
      <c r="G51">
        <v>4.6100000000000003</v>
      </c>
      <c r="H51">
        <v>3.75</v>
      </c>
      <c r="I51">
        <v>5.34</v>
      </c>
      <c r="J51">
        <v>3.8</v>
      </c>
      <c r="K51">
        <v>5.62</v>
      </c>
      <c r="L51">
        <v>4.67</v>
      </c>
      <c r="M51">
        <v>4.97</v>
      </c>
      <c r="N51">
        <v>4.76</v>
      </c>
    </row>
    <row r="52" spans="1:14" x14ac:dyDescent="0.25">
      <c r="A52" t="s">
        <v>107</v>
      </c>
      <c r="B52" t="s">
        <v>52</v>
      </c>
      <c r="C52" t="s">
        <v>124</v>
      </c>
      <c r="D52" t="s">
        <v>142</v>
      </c>
      <c r="E52">
        <v>8.33</v>
      </c>
      <c r="F52">
        <v>3.11</v>
      </c>
      <c r="G52">
        <v>7.77</v>
      </c>
      <c r="H52">
        <v>9.01</v>
      </c>
      <c r="I52">
        <v>5.0599999999999996</v>
      </c>
      <c r="J52">
        <v>6.67</v>
      </c>
      <c r="K52">
        <v>6.44</v>
      </c>
      <c r="L52">
        <v>5.43</v>
      </c>
      <c r="M52">
        <v>4.22</v>
      </c>
      <c r="N52">
        <v>3.97</v>
      </c>
    </row>
    <row r="53" spans="1:14" x14ac:dyDescent="0.25">
      <c r="A53" t="s">
        <v>107</v>
      </c>
      <c r="B53" t="s">
        <v>53</v>
      </c>
      <c r="C53" t="s">
        <v>117</v>
      </c>
      <c r="D53" t="s">
        <v>142</v>
      </c>
      <c r="E53">
        <v>2.6</v>
      </c>
      <c r="F53">
        <v>3.3</v>
      </c>
      <c r="G53">
        <v>3.58</v>
      </c>
      <c r="H53">
        <v>3.7</v>
      </c>
      <c r="I53">
        <v>2.7</v>
      </c>
      <c r="J53">
        <v>2.91</v>
      </c>
      <c r="K53">
        <v>3.49</v>
      </c>
      <c r="L53">
        <v>2.93</v>
      </c>
      <c r="M53">
        <v>3.52</v>
      </c>
      <c r="N53">
        <v>2.75</v>
      </c>
    </row>
    <row r="54" spans="1:14" x14ac:dyDescent="0.25">
      <c r="A54" t="s">
        <v>107</v>
      </c>
      <c r="B54" t="s">
        <v>54</v>
      </c>
      <c r="C54" t="s">
        <v>118</v>
      </c>
      <c r="D54" t="s">
        <v>142</v>
      </c>
      <c r="E54">
        <v>3.85</v>
      </c>
      <c r="F54">
        <v>6.31</v>
      </c>
      <c r="G54">
        <v>5.31</v>
      </c>
      <c r="H54">
        <v>5.86</v>
      </c>
      <c r="I54">
        <v>4.22</v>
      </c>
      <c r="J54">
        <v>5.35</v>
      </c>
      <c r="K54">
        <v>3.25</v>
      </c>
      <c r="L54">
        <v>3.43</v>
      </c>
      <c r="M54">
        <v>3.3</v>
      </c>
      <c r="N54">
        <v>2.84</v>
      </c>
    </row>
    <row r="55" spans="1:14" x14ac:dyDescent="0.25">
      <c r="A55" t="s">
        <v>107</v>
      </c>
      <c r="B55" t="s">
        <v>55</v>
      </c>
      <c r="C55" t="s">
        <v>120</v>
      </c>
      <c r="D55" t="s">
        <v>142</v>
      </c>
      <c r="E55">
        <v>4.87</v>
      </c>
      <c r="F55">
        <v>4.99</v>
      </c>
      <c r="G55">
        <v>5.25</v>
      </c>
      <c r="H55">
        <v>4.46</v>
      </c>
      <c r="I55">
        <v>4.12</v>
      </c>
      <c r="J55">
        <v>4.37</v>
      </c>
      <c r="K55">
        <v>4.75</v>
      </c>
      <c r="L55">
        <v>3.42</v>
      </c>
      <c r="M55">
        <v>4.84</v>
      </c>
      <c r="N55">
        <v>2.9</v>
      </c>
    </row>
    <row r="56" spans="1:14" x14ac:dyDescent="0.25">
      <c r="A56" t="s">
        <v>107</v>
      </c>
      <c r="B56" t="s">
        <v>56</v>
      </c>
      <c r="C56" t="s">
        <v>129</v>
      </c>
      <c r="D56" t="s">
        <v>142</v>
      </c>
      <c r="E56">
        <v>7.12</v>
      </c>
      <c r="F56">
        <v>4.68</v>
      </c>
      <c r="G56">
        <v>4.07</v>
      </c>
      <c r="H56">
        <v>2</v>
      </c>
      <c r="I56">
        <v>3.65</v>
      </c>
      <c r="J56">
        <v>3.58</v>
      </c>
      <c r="K56">
        <v>3.08</v>
      </c>
      <c r="L56">
        <v>4.22</v>
      </c>
      <c r="M56">
        <v>5.52</v>
      </c>
      <c r="N56">
        <v>2.82</v>
      </c>
    </row>
    <row r="57" spans="1:14" x14ac:dyDescent="0.25">
      <c r="A57" t="s">
        <v>107</v>
      </c>
      <c r="B57" t="s">
        <v>57</v>
      </c>
      <c r="C57" t="s">
        <v>125</v>
      </c>
      <c r="D57" t="s">
        <v>142</v>
      </c>
      <c r="E57">
        <v>4.55</v>
      </c>
      <c r="F57">
        <v>3.76</v>
      </c>
      <c r="G57">
        <v>3.14</v>
      </c>
      <c r="H57">
        <v>5.26</v>
      </c>
      <c r="I57">
        <v>4.25</v>
      </c>
      <c r="J57">
        <v>5.2</v>
      </c>
      <c r="K57">
        <v>4.46</v>
      </c>
      <c r="L57">
        <v>2.76</v>
      </c>
      <c r="M57">
        <v>3.08</v>
      </c>
      <c r="N57">
        <v>4.72</v>
      </c>
    </row>
    <row r="58" spans="1:14" x14ac:dyDescent="0.25">
      <c r="A58" t="s">
        <v>107</v>
      </c>
      <c r="B58" t="s">
        <v>58</v>
      </c>
      <c r="C58" t="s">
        <v>126</v>
      </c>
      <c r="D58" t="s">
        <v>142</v>
      </c>
      <c r="E58">
        <v>7.79</v>
      </c>
      <c r="F58">
        <v>4.4000000000000004</v>
      </c>
      <c r="G58">
        <v>6.37</v>
      </c>
      <c r="H58">
        <v>6.5</v>
      </c>
      <c r="I58">
        <v>5.72</v>
      </c>
      <c r="J58">
        <v>6.78</v>
      </c>
      <c r="K58">
        <v>6.5</v>
      </c>
      <c r="L58">
        <v>7.22</v>
      </c>
      <c r="M58">
        <v>5.5</v>
      </c>
      <c r="N58">
        <v>5.75</v>
      </c>
    </row>
    <row r="59" spans="1:14" x14ac:dyDescent="0.25">
      <c r="A59" t="s">
        <v>107</v>
      </c>
      <c r="B59" t="s">
        <v>59</v>
      </c>
      <c r="C59" t="s">
        <v>120</v>
      </c>
      <c r="D59" t="s">
        <v>142</v>
      </c>
      <c r="E59">
        <v>4.03</v>
      </c>
      <c r="F59">
        <v>4.17</v>
      </c>
      <c r="G59">
        <v>5.17</v>
      </c>
      <c r="H59">
        <v>5.33</v>
      </c>
      <c r="I59">
        <v>6.28</v>
      </c>
      <c r="J59">
        <v>5.68</v>
      </c>
      <c r="K59">
        <v>5.88</v>
      </c>
      <c r="L59">
        <v>3.85</v>
      </c>
      <c r="M59">
        <v>3.81</v>
      </c>
      <c r="N59">
        <v>5.24</v>
      </c>
    </row>
    <row r="60" spans="1:14" x14ac:dyDescent="0.25">
      <c r="A60" t="s">
        <v>107</v>
      </c>
      <c r="B60" t="s">
        <v>60</v>
      </c>
      <c r="C60" t="s">
        <v>122</v>
      </c>
      <c r="D60" t="s">
        <v>142</v>
      </c>
      <c r="E60">
        <v>4.03</v>
      </c>
      <c r="F60">
        <v>4.53</v>
      </c>
      <c r="G60">
        <v>4.79</v>
      </c>
      <c r="H60">
        <v>5.14</v>
      </c>
      <c r="I60">
        <v>6.13</v>
      </c>
      <c r="J60">
        <v>4.5599999999999996</v>
      </c>
      <c r="K60">
        <v>6.08</v>
      </c>
      <c r="L60">
        <v>4.7699999999999996</v>
      </c>
      <c r="M60">
        <v>6.81</v>
      </c>
      <c r="N60">
        <v>5.07</v>
      </c>
    </row>
    <row r="61" spans="1:14" x14ac:dyDescent="0.25">
      <c r="A61" t="s">
        <v>107</v>
      </c>
      <c r="B61" t="s">
        <v>61</v>
      </c>
      <c r="C61" t="s">
        <v>118</v>
      </c>
      <c r="D61" t="s">
        <v>142</v>
      </c>
      <c r="E61">
        <v>5.09</v>
      </c>
      <c r="F61">
        <v>5.9</v>
      </c>
      <c r="G61">
        <v>5.46</v>
      </c>
      <c r="H61">
        <v>5.01</v>
      </c>
      <c r="I61">
        <v>4.3499999999999996</v>
      </c>
      <c r="J61">
        <v>3.81</v>
      </c>
      <c r="K61">
        <v>3.24</v>
      </c>
      <c r="L61">
        <v>4.5</v>
      </c>
      <c r="M61">
        <v>4.4400000000000004</v>
      </c>
      <c r="N61">
        <v>3.89</v>
      </c>
    </row>
    <row r="62" spans="1:14" x14ac:dyDescent="0.25">
      <c r="A62" t="s">
        <v>107</v>
      </c>
      <c r="B62" t="s">
        <v>62</v>
      </c>
      <c r="C62" t="s">
        <v>123</v>
      </c>
      <c r="D62" t="s">
        <v>142</v>
      </c>
      <c r="E62">
        <v>3.13</v>
      </c>
      <c r="F62">
        <v>4.04</v>
      </c>
      <c r="G62">
        <v>3.29</v>
      </c>
      <c r="H62">
        <v>3.1</v>
      </c>
      <c r="I62">
        <v>3.71</v>
      </c>
      <c r="J62">
        <v>4.07</v>
      </c>
      <c r="K62">
        <v>3.72</v>
      </c>
      <c r="L62">
        <v>4.59</v>
      </c>
      <c r="M62">
        <v>3.1</v>
      </c>
      <c r="N62">
        <v>3.06</v>
      </c>
    </row>
    <row r="63" spans="1:14" x14ac:dyDescent="0.25">
      <c r="A63" t="s">
        <v>107</v>
      </c>
      <c r="B63" t="s">
        <v>63</v>
      </c>
      <c r="C63" t="s">
        <v>127</v>
      </c>
      <c r="D63" t="s">
        <v>142</v>
      </c>
      <c r="E63">
        <v>2.97</v>
      </c>
      <c r="F63">
        <v>4.84</v>
      </c>
      <c r="G63">
        <v>3.54</v>
      </c>
      <c r="H63">
        <v>2.7</v>
      </c>
      <c r="I63">
        <v>4.91</v>
      </c>
      <c r="J63">
        <v>3.45</v>
      </c>
      <c r="K63">
        <v>4.1900000000000004</v>
      </c>
      <c r="L63">
        <v>6.13</v>
      </c>
      <c r="M63">
        <v>2.2999999999999998</v>
      </c>
      <c r="N63">
        <v>3.56</v>
      </c>
    </row>
    <row r="64" spans="1:14" x14ac:dyDescent="0.25">
      <c r="A64" t="s">
        <v>107</v>
      </c>
      <c r="B64" t="s">
        <v>64</v>
      </c>
      <c r="C64" t="s">
        <v>128</v>
      </c>
      <c r="D64" t="s">
        <v>142</v>
      </c>
      <c r="E64">
        <v>5.34</v>
      </c>
      <c r="F64">
        <v>4</v>
      </c>
      <c r="G64">
        <v>4.79</v>
      </c>
      <c r="H64">
        <v>7.38</v>
      </c>
      <c r="I64">
        <v>3.22</v>
      </c>
      <c r="J64">
        <v>3.28</v>
      </c>
      <c r="K64">
        <v>3.9</v>
      </c>
      <c r="L64">
        <v>3.01</v>
      </c>
      <c r="M64">
        <v>4.5</v>
      </c>
      <c r="N64">
        <v>2.6</v>
      </c>
    </row>
    <row r="65" spans="1:14" x14ac:dyDescent="0.25">
      <c r="A65" t="s">
        <v>107</v>
      </c>
      <c r="B65" t="s">
        <v>65</v>
      </c>
      <c r="C65" t="s">
        <v>124</v>
      </c>
      <c r="D65" t="s">
        <v>142</v>
      </c>
      <c r="E65">
        <v>6.42</v>
      </c>
      <c r="F65">
        <v>5.2</v>
      </c>
      <c r="G65">
        <v>5.14</v>
      </c>
      <c r="H65">
        <v>4.4000000000000004</v>
      </c>
      <c r="I65">
        <v>5.36</v>
      </c>
      <c r="J65">
        <v>6.39</v>
      </c>
      <c r="K65">
        <v>4.2</v>
      </c>
      <c r="L65">
        <v>4.29</v>
      </c>
      <c r="M65">
        <v>4.29</v>
      </c>
      <c r="N65">
        <v>7.14</v>
      </c>
    </row>
    <row r="66" spans="1:14" x14ac:dyDescent="0.25">
      <c r="A66" t="s">
        <v>107</v>
      </c>
      <c r="B66" t="s">
        <v>66</v>
      </c>
      <c r="C66" t="s">
        <v>119</v>
      </c>
      <c r="D66" t="s">
        <v>142</v>
      </c>
      <c r="E66">
        <v>6.16</v>
      </c>
      <c r="F66">
        <v>5.28</v>
      </c>
      <c r="G66">
        <v>5.2</v>
      </c>
      <c r="H66">
        <v>5.13</v>
      </c>
      <c r="I66">
        <v>4.05</v>
      </c>
      <c r="J66">
        <v>6.42</v>
      </c>
      <c r="K66">
        <v>5.27</v>
      </c>
      <c r="L66">
        <v>8.52</v>
      </c>
      <c r="M66">
        <v>5.37</v>
      </c>
      <c r="N66">
        <v>6.54</v>
      </c>
    </row>
    <row r="67" spans="1:14" x14ac:dyDescent="0.25">
      <c r="A67" t="s">
        <v>107</v>
      </c>
      <c r="B67" t="s">
        <v>67</v>
      </c>
      <c r="C67" t="s">
        <v>113</v>
      </c>
      <c r="D67" t="s">
        <v>142</v>
      </c>
      <c r="E67">
        <v>4.63</v>
      </c>
      <c r="F67">
        <v>4.1100000000000003</v>
      </c>
      <c r="G67">
        <v>3.36</v>
      </c>
      <c r="H67">
        <v>2.65</v>
      </c>
      <c r="I67">
        <v>2.4</v>
      </c>
      <c r="J67">
        <v>3.47</v>
      </c>
      <c r="K67">
        <v>2.44</v>
      </c>
      <c r="L67">
        <v>2.12</v>
      </c>
      <c r="M67">
        <v>2.63</v>
      </c>
      <c r="N67">
        <v>2.0499999999999998</v>
      </c>
    </row>
    <row r="68" spans="1:14" x14ac:dyDescent="0.25">
      <c r="A68" t="s">
        <v>107</v>
      </c>
      <c r="B68" t="s">
        <v>68</v>
      </c>
      <c r="C68" t="s">
        <v>121</v>
      </c>
      <c r="D68" t="s">
        <v>142</v>
      </c>
      <c r="E68">
        <v>7.17</v>
      </c>
      <c r="F68">
        <v>4.41</v>
      </c>
      <c r="G68">
        <v>5.0599999999999996</v>
      </c>
      <c r="H68">
        <v>5.7</v>
      </c>
      <c r="I68">
        <v>5.97</v>
      </c>
      <c r="J68">
        <v>5.93</v>
      </c>
      <c r="K68">
        <v>3.68</v>
      </c>
      <c r="L68">
        <v>3.81</v>
      </c>
      <c r="M68">
        <v>3.95</v>
      </c>
      <c r="N68">
        <v>5.49</v>
      </c>
    </row>
    <row r="69" spans="1:14" x14ac:dyDescent="0.25">
      <c r="A69" t="s">
        <v>107</v>
      </c>
      <c r="B69" t="s">
        <v>69</v>
      </c>
      <c r="C69" t="s">
        <v>116</v>
      </c>
      <c r="D69" t="s">
        <v>142</v>
      </c>
      <c r="E69">
        <v>3.22</v>
      </c>
      <c r="F69">
        <v>3.09</v>
      </c>
      <c r="G69">
        <v>4.54</v>
      </c>
      <c r="H69">
        <v>3.43</v>
      </c>
      <c r="I69">
        <v>3.98</v>
      </c>
      <c r="J69">
        <v>5.04</v>
      </c>
      <c r="K69">
        <v>3.48</v>
      </c>
      <c r="L69">
        <v>4.08</v>
      </c>
      <c r="M69">
        <v>4.58</v>
      </c>
      <c r="N69">
        <v>3.95</v>
      </c>
    </row>
    <row r="70" spans="1:14" x14ac:dyDescent="0.25">
      <c r="A70" t="s">
        <v>107</v>
      </c>
      <c r="B70" t="s">
        <v>70</v>
      </c>
      <c r="C70" t="s">
        <v>112</v>
      </c>
      <c r="D70" t="s">
        <v>142</v>
      </c>
    </row>
    <row r="71" spans="1:14" x14ac:dyDescent="0.25">
      <c r="A71" t="s">
        <v>107</v>
      </c>
      <c r="B71" t="s">
        <v>71</v>
      </c>
      <c r="C71" t="s">
        <v>115</v>
      </c>
      <c r="D71" t="s">
        <v>142</v>
      </c>
      <c r="E71">
        <v>7.1</v>
      </c>
      <c r="F71">
        <v>6.01</v>
      </c>
      <c r="G71">
        <v>6.89</v>
      </c>
      <c r="H71">
        <v>5.38</v>
      </c>
      <c r="I71">
        <v>5.42</v>
      </c>
      <c r="J71">
        <v>6.61</v>
      </c>
      <c r="K71">
        <v>4</v>
      </c>
      <c r="L71">
        <v>6.48</v>
      </c>
      <c r="M71">
        <v>4.8099999999999996</v>
      </c>
      <c r="N71">
        <v>3.17</v>
      </c>
    </row>
    <row r="72" spans="1:14" x14ac:dyDescent="0.25">
      <c r="A72" t="s">
        <v>107</v>
      </c>
      <c r="B72" t="s">
        <v>72</v>
      </c>
      <c r="C72" t="s">
        <v>117</v>
      </c>
      <c r="D72" t="s">
        <v>142</v>
      </c>
      <c r="E72">
        <v>4.68</v>
      </c>
      <c r="F72">
        <v>3.37</v>
      </c>
      <c r="G72">
        <v>4.43</v>
      </c>
      <c r="H72">
        <v>4.7</v>
      </c>
      <c r="I72">
        <v>6.79</v>
      </c>
      <c r="J72">
        <v>4.22</v>
      </c>
      <c r="K72">
        <v>2.85</v>
      </c>
      <c r="L72">
        <v>5.38</v>
      </c>
      <c r="M72">
        <v>3.25</v>
      </c>
      <c r="N72">
        <v>5.25</v>
      </c>
    </row>
    <row r="73" spans="1:14" x14ac:dyDescent="0.25">
      <c r="A73" t="s">
        <v>107</v>
      </c>
      <c r="B73" t="s">
        <v>73</v>
      </c>
      <c r="C73" t="s">
        <v>114</v>
      </c>
      <c r="D73" t="s">
        <v>142</v>
      </c>
      <c r="E73">
        <v>6.43</v>
      </c>
      <c r="F73">
        <v>6.98</v>
      </c>
      <c r="G73">
        <v>4.08</v>
      </c>
      <c r="H73">
        <v>5.08</v>
      </c>
      <c r="I73">
        <v>4.8</v>
      </c>
      <c r="J73">
        <v>5.17</v>
      </c>
      <c r="K73">
        <v>5.81</v>
      </c>
      <c r="L73">
        <v>3.56</v>
      </c>
      <c r="M73">
        <v>4.58</v>
      </c>
      <c r="N73">
        <v>5.01</v>
      </c>
    </row>
    <row r="74" spans="1:14" x14ac:dyDescent="0.25">
      <c r="A74" t="s">
        <v>107</v>
      </c>
      <c r="B74" t="s">
        <v>74</v>
      </c>
      <c r="C74" t="s">
        <v>130</v>
      </c>
      <c r="D74" t="s">
        <v>142</v>
      </c>
      <c r="E74">
        <v>5.85</v>
      </c>
      <c r="F74">
        <v>4.05</v>
      </c>
      <c r="G74">
        <v>3.15</v>
      </c>
      <c r="H74">
        <v>4.57</v>
      </c>
      <c r="I74">
        <v>4.13</v>
      </c>
      <c r="J74">
        <v>5.37</v>
      </c>
      <c r="K74">
        <v>4.97</v>
      </c>
      <c r="L74">
        <v>4.24</v>
      </c>
      <c r="M74">
        <v>3.22</v>
      </c>
      <c r="N74">
        <v>3.89</v>
      </c>
    </row>
    <row r="75" spans="1:14" x14ac:dyDescent="0.25">
      <c r="A75" t="s">
        <v>107</v>
      </c>
      <c r="B75" t="s">
        <v>75</v>
      </c>
      <c r="C75" t="s">
        <v>131</v>
      </c>
      <c r="D75" t="s">
        <v>142</v>
      </c>
      <c r="E75">
        <v>4.08</v>
      </c>
      <c r="F75">
        <v>6.17</v>
      </c>
      <c r="G75">
        <v>4.33</v>
      </c>
      <c r="H75">
        <v>4.9000000000000004</v>
      </c>
      <c r="I75">
        <v>4.88</v>
      </c>
      <c r="J75">
        <v>2.46</v>
      </c>
      <c r="K75">
        <v>4.1399999999999997</v>
      </c>
      <c r="L75">
        <v>3.92</v>
      </c>
      <c r="M75">
        <v>4.47</v>
      </c>
      <c r="N75">
        <v>7.51</v>
      </c>
    </row>
    <row r="76" spans="1:14" x14ac:dyDescent="0.25">
      <c r="A76" t="s">
        <v>107</v>
      </c>
      <c r="B76" t="s">
        <v>76</v>
      </c>
      <c r="C76" t="s">
        <v>132</v>
      </c>
      <c r="D76" t="s">
        <v>142</v>
      </c>
      <c r="E76">
        <v>4.24</v>
      </c>
      <c r="F76">
        <v>3.14</v>
      </c>
      <c r="G76">
        <v>2.7</v>
      </c>
      <c r="H76">
        <v>7.21</v>
      </c>
      <c r="I76">
        <v>3.63</v>
      </c>
      <c r="J76">
        <v>6.06</v>
      </c>
      <c r="K76">
        <v>5.15</v>
      </c>
      <c r="L76">
        <v>3.49</v>
      </c>
      <c r="M76">
        <v>3.2</v>
      </c>
      <c r="N76">
        <v>4.1500000000000004</v>
      </c>
    </row>
    <row r="77" spans="1:14" x14ac:dyDescent="0.25">
      <c r="A77" t="s">
        <v>107</v>
      </c>
      <c r="B77" t="s">
        <v>77</v>
      </c>
      <c r="C77" t="s">
        <v>133</v>
      </c>
      <c r="D77" t="s">
        <v>142</v>
      </c>
      <c r="E77">
        <v>3.67</v>
      </c>
      <c r="F77">
        <v>4.92</v>
      </c>
      <c r="G77">
        <v>3.11</v>
      </c>
      <c r="H77">
        <v>3.74</v>
      </c>
      <c r="I77">
        <v>5.24</v>
      </c>
      <c r="J77">
        <v>4.1900000000000004</v>
      </c>
      <c r="K77">
        <v>3.55</v>
      </c>
      <c r="L77">
        <v>4.6900000000000004</v>
      </c>
      <c r="M77">
        <v>5.19</v>
      </c>
      <c r="N77">
        <v>4.3899999999999997</v>
      </c>
    </row>
    <row r="78" spans="1:14" x14ac:dyDescent="0.25">
      <c r="A78" t="s">
        <v>107</v>
      </c>
      <c r="B78" t="s">
        <v>78</v>
      </c>
      <c r="C78" t="s">
        <v>134</v>
      </c>
      <c r="D78" t="s">
        <v>142</v>
      </c>
      <c r="E78">
        <v>4.3899999999999997</v>
      </c>
      <c r="F78">
        <v>4.4000000000000004</v>
      </c>
      <c r="G78">
        <v>5.27</v>
      </c>
      <c r="H78">
        <v>3.06</v>
      </c>
      <c r="I78">
        <v>6.08</v>
      </c>
      <c r="J78">
        <v>4.05</v>
      </c>
      <c r="K78">
        <v>4.82</v>
      </c>
      <c r="L78">
        <v>5.5</v>
      </c>
      <c r="M78">
        <v>2.78</v>
      </c>
      <c r="N78">
        <v>5.08</v>
      </c>
    </row>
    <row r="79" spans="1:14" x14ac:dyDescent="0.25">
      <c r="A79" t="s">
        <v>107</v>
      </c>
      <c r="B79" t="s">
        <v>79</v>
      </c>
      <c r="C79" t="s">
        <v>135</v>
      </c>
      <c r="D79" t="s">
        <v>142</v>
      </c>
      <c r="E79">
        <v>5.25</v>
      </c>
      <c r="F79">
        <v>3.55</v>
      </c>
      <c r="G79">
        <v>3.12</v>
      </c>
      <c r="H79">
        <v>3.72</v>
      </c>
      <c r="I79">
        <v>3.21</v>
      </c>
      <c r="J79">
        <v>3.37</v>
      </c>
      <c r="K79">
        <v>4.55</v>
      </c>
      <c r="L79">
        <v>3.5</v>
      </c>
      <c r="M79">
        <v>5.23</v>
      </c>
      <c r="N79">
        <v>2.23</v>
      </c>
    </row>
    <row r="80" spans="1:14" x14ac:dyDescent="0.25">
      <c r="A80" t="s">
        <v>107</v>
      </c>
      <c r="B80" t="s">
        <v>80</v>
      </c>
      <c r="C80" t="s">
        <v>136</v>
      </c>
      <c r="D80" t="s">
        <v>142</v>
      </c>
      <c r="E80">
        <v>4.54</v>
      </c>
      <c r="F80">
        <v>5.74</v>
      </c>
      <c r="G80">
        <v>4.21</v>
      </c>
      <c r="H80">
        <v>4.2</v>
      </c>
      <c r="I80">
        <v>4.42</v>
      </c>
      <c r="J80">
        <v>4.7</v>
      </c>
      <c r="K80">
        <v>3.33</v>
      </c>
      <c r="L80">
        <v>2.8</v>
      </c>
      <c r="M80">
        <v>3.64</v>
      </c>
      <c r="N80">
        <v>1.38</v>
      </c>
    </row>
    <row r="81" spans="1:14" x14ac:dyDescent="0.25">
      <c r="A81" t="s">
        <v>107</v>
      </c>
      <c r="B81" t="s">
        <v>81</v>
      </c>
      <c r="C81" t="s">
        <v>137</v>
      </c>
      <c r="D81" t="s">
        <v>142</v>
      </c>
      <c r="E81">
        <v>3.77</v>
      </c>
      <c r="F81">
        <v>5.24</v>
      </c>
      <c r="G81">
        <v>3.43</v>
      </c>
      <c r="H81">
        <v>5.86</v>
      </c>
      <c r="I81">
        <v>4.38</v>
      </c>
      <c r="J81">
        <v>2.86</v>
      </c>
      <c r="K81">
        <v>4.3099999999999996</v>
      </c>
      <c r="L81">
        <v>2.63</v>
      </c>
      <c r="M81">
        <v>4.75</v>
      </c>
      <c r="N81">
        <v>5.48</v>
      </c>
    </row>
    <row r="82" spans="1:14" x14ac:dyDescent="0.25">
      <c r="A82" t="s">
        <v>107</v>
      </c>
      <c r="B82" t="s">
        <v>82</v>
      </c>
      <c r="C82" t="s">
        <v>137</v>
      </c>
      <c r="D82" t="s">
        <v>142</v>
      </c>
      <c r="E82">
        <v>3.15</v>
      </c>
      <c r="F82">
        <v>4.5199999999999996</v>
      </c>
      <c r="G82">
        <v>3.32</v>
      </c>
      <c r="H82">
        <v>4.1399999999999997</v>
      </c>
      <c r="I82">
        <v>3.33</v>
      </c>
      <c r="J82">
        <v>3.43</v>
      </c>
      <c r="K82">
        <v>3.89</v>
      </c>
      <c r="L82">
        <v>2.76</v>
      </c>
      <c r="M82">
        <v>2.97</v>
      </c>
      <c r="N82">
        <v>2.13</v>
      </c>
    </row>
    <row r="83" spans="1:14" x14ac:dyDescent="0.25">
      <c r="A83" t="s">
        <v>107</v>
      </c>
      <c r="B83" t="s">
        <v>83</v>
      </c>
      <c r="C83" t="s">
        <v>133</v>
      </c>
      <c r="D83" t="s">
        <v>142</v>
      </c>
      <c r="E83">
        <v>3.78</v>
      </c>
      <c r="F83">
        <v>4.29</v>
      </c>
      <c r="G83">
        <v>4.88</v>
      </c>
      <c r="H83">
        <v>4.13</v>
      </c>
      <c r="I83">
        <v>2.2799999999999998</v>
      </c>
      <c r="J83">
        <v>4.72</v>
      </c>
      <c r="K83">
        <v>5.32</v>
      </c>
      <c r="L83">
        <v>3.47</v>
      </c>
      <c r="M83">
        <v>3.15</v>
      </c>
      <c r="N83">
        <v>6.77</v>
      </c>
    </row>
    <row r="84" spans="1:14" x14ac:dyDescent="0.25">
      <c r="A84" t="s">
        <v>107</v>
      </c>
      <c r="B84" t="s">
        <v>84</v>
      </c>
      <c r="C84" t="s">
        <v>130</v>
      </c>
      <c r="D84" t="s">
        <v>142</v>
      </c>
      <c r="E84">
        <v>4.29</v>
      </c>
      <c r="F84">
        <v>6.96</v>
      </c>
      <c r="G84">
        <v>7.66</v>
      </c>
      <c r="H84">
        <v>5.85</v>
      </c>
      <c r="I84">
        <v>9.16</v>
      </c>
      <c r="J84">
        <v>5.69</v>
      </c>
      <c r="K84">
        <v>7.08</v>
      </c>
      <c r="L84">
        <v>4.8899999999999997</v>
      </c>
      <c r="M84">
        <v>4.88</v>
      </c>
      <c r="N84">
        <v>5.01</v>
      </c>
    </row>
    <row r="85" spans="1:14" x14ac:dyDescent="0.25">
      <c r="A85" t="s">
        <v>107</v>
      </c>
      <c r="B85" t="s">
        <v>85</v>
      </c>
      <c r="C85" t="s">
        <v>135</v>
      </c>
      <c r="D85" t="s">
        <v>142</v>
      </c>
      <c r="E85">
        <v>4.0599999999999996</v>
      </c>
      <c r="F85">
        <v>2.87</v>
      </c>
      <c r="G85">
        <v>3.76</v>
      </c>
      <c r="H85">
        <v>3.36</v>
      </c>
      <c r="I85">
        <v>3.07</v>
      </c>
      <c r="J85">
        <v>1.84</v>
      </c>
      <c r="K85">
        <v>5.44</v>
      </c>
      <c r="L85">
        <v>5.39</v>
      </c>
      <c r="M85">
        <v>6.77</v>
      </c>
      <c r="N85">
        <v>4.91</v>
      </c>
    </row>
    <row r="86" spans="1:14" x14ac:dyDescent="0.25">
      <c r="A86" t="s">
        <v>107</v>
      </c>
      <c r="B86" t="s">
        <v>86</v>
      </c>
      <c r="C86" t="s">
        <v>131</v>
      </c>
      <c r="D86" t="s">
        <v>142</v>
      </c>
      <c r="E86">
        <v>4.54</v>
      </c>
      <c r="F86">
        <v>6.67</v>
      </c>
      <c r="G86">
        <v>8.23</v>
      </c>
      <c r="H86">
        <v>3.04</v>
      </c>
      <c r="I86">
        <v>6.93</v>
      </c>
      <c r="J86">
        <v>3.81</v>
      </c>
      <c r="K86">
        <v>3.61</v>
      </c>
      <c r="L86">
        <v>4.3099999999999996</v>
      </c>
      <c r="M86">
        <v>6.21</v>
      </c>
      <c r="N86">
        <v>4.34</v>
      </c>
    </row>
    <row r="87" spans="1:14" x14ac:dyDescent="0.25">
      <c r="A87" t="s">
        <v>107</v>
      </c>
      <c r="B87" t="s">
        <v>140</v>
      </c>
      <c r="C87" t="s">
        <v>134</v>
      </c>
      <c r="D87" t="s">
        <v>142</v>
      </c>
    </row>
    <row r="88" spans="1:14" x14ac:dyDescent="0.25">
      <c r="A88" t="s">
        <v>107</v>
      </c>
      <c r="B88" t="s">
        <v>88</v>
      </c>
      <c r="C88" t="s">
        <v>136</v>
      </c>
      <c r="D88" t="s">
        <v>142</v>
      </c>
      <c r="E88">
        <v>4.78</v>
      </c>
      <c r="F88">
        <v>5.56</v>
      </c>
      <c r="G88">
        <v>2.91</v>
      </c>
      <c r="H88">
        <v>3.55</v>
      </c>
      <c r="I88">
        <v>2.7</v>
      </c>
      <c r="J88">
        <v>3.65</v>
      </c>
      <c r="K88">
        <v>5.71</v>
      </c>
      <c r="L88">
        <v>4.33</v>
      </c>
      <c r="M88">
        <v>3.26</v>
      </c>
      <c r="N88">
        <v>1.94</v>
      </c>
    </row>
    <row r="89" spans="1:14" x14ac:dyDescent="0.25">
      <c r="A89" t="s">
        <v>107</v>
      </c>
      <c r="B89" t="s">
        <v>89</v>
      </c>
      <c r="C89" t="s">
        <v>132</v>
      </c>
      <c r="D89" t="s">
        <v>142</v>
      </c>
      <c r="E89">
        <v>5.27</v>
      </c>
      <c r="F89">
        <v>6.31</v>
      </c>
      <c r="G89">
        <v>4.54</v>
      </c>
      <c r="H89">
        <v>5.56</v>
      </c>
      <c r="I89">
        <v>5.93</v>
      </c>
      <c r="J89">
        <v>5.08</v>
      </c>
      <c r="K89">
        <v>5.48</v>
      </c>
      <c r="L89">
        <v>5.94</v>
      </c>
      <c r="M89">
        <v>5.13</v>
      </c>
      <c r="N89">
        <v>5.66</v>
      </c>
    </row>
    <row r="90" spans="1:14" x14ac:dyDescent="0.25">
      <c r="A90" t="s">
        <v>107</v>
      </c>
      <c r="B90" t="s">
        <v>90</v>
      </c>
      <c r="C90" t="s">
        <v>132</v>
      </c>
      <c r="D90" t="s">
        <v>142</v>
      </c>
      <c r="E90">
        <v>2.85</v>
      </c>
      <c r="F90">
        <v>3.02</v>
      </c>
      <c r="G90">
        <v>5.87</v>
      </c>
      <c r="H90">
        <v>5.32</v>
      </c>
      <c r="I90">
        <v>4.6100000000000003</v>
      </c>
      <c r="J90">
        <v>3.99</v>
      </c>
      <c r="K90">
        <v>7.18</v>
      </c>
      <c r="L90">
        <v>3.91</v>
      </c>
      <c r="M90">
        <v>5.0999999999999996</v>
      </c>
      <c r="N90">
        <v>4.8099999999999996</v>
      </c>
    </row>
    <row r="91" spans="1:14" x14ac:dyDescent="0.25">
      <c r="A91" t="s">
        <v>107</v>
      </c>
      <c r="B91" t="s">
        <v>91</v>
      </c>
      <c r="C91" t="s">
        <v>133</v>
      </c>
      <c r="D91" t="s">
        <v>142</v>
      </c>
      <c r="E91">
        <v>6.27</v>
      </c>
      <c r="F91">
        <v>3.28</v>
      </c>
      <c r="G91">
        <v>5.71</v>
      </c>
      <c r="H91">
        <v>8.2100000000000009</v>
      </c>
      <c r="I91">
        <v>5.8</v>
      </c>
      <c r="J91">
        <v>4.2699999999999996</v>
      </c>
      <c r="K91">
        <v>3.68</v>
      </c>
      <c r="L91">
        <v>2.57</v>
      </c>
      <c r="M91">
        <v>1.7</v>
      </c>
      <c r="N91">
        <v>4.2300000000000004</v>
      </c>
    </row>
    <row r="92" spans="1:14" x14ac:dyDescent="0.25">
      <c r="A92" t="s">
        <v>107</v>
      </c>
      <c r="B92" t="s">
        <v>92</v>
      </c>
      <c r="C92" t="s">
        <v>131</v>
      </c>
      <c r="D92" t="s">
        <v>142</v>
      </c>
      <c r="E92">
        <v>4.57</v>
      </c>
      <c r="F92">
        <v>4.91</v>
      </c>
      <c r="G92">
        <v>4.5199999999999996</v>
      </c>
      <c r="H92">
        <v>3.24</v>
      </c>
      <c r="I92">
        <v>5.14</v>
      </c>
      <c r="J92">
        <v>3.16</v>
      </c>
      <c r="K92">
        <v>3.75</v>
      </c>
      <c r="L92">
        <v>5.86</v>
      </c>
      <c r="M92">
        <v>3.89</v>
      </c>
      <c r="N92">
        <v>4.12</v>
      </c>
    </row>
    <row r="93" spans="1:14" x14ac:dyDescent="0.25">
      <c r="A93" t="s">
        <v>107</v>
      </c>
      <c r="B93" t="s">
        <v>93</v>
      </c>
      <c r="C93" t="s">
        <v>135</v>
      </c>
      <c r="D93" t="s">
        <v>142</v>
      </c>
      <c r="E93">
        <v>3.1</v>
      </c>
      <c r="F93">
        <v>4.4000000000000004</v>
      </c>
      <c r="G93">
        <v>2.14</v>
      </c>
      <c r="H93">
        <v>2.96</v>
      </c>
      <c r="I93">
        <v>3.27</v>
      </c>
      <c r="J93">
        <v>1.06</v>
      </c>
      <c r="K93">
        <v>3.27</v>
      </c>
      <c r="L93">
        <v>3.09</v>
      </c>
      <c r="M93">
        <v>2.85</v>
      </c>
      <c r="N93">
        <v>4.1500000000000004</v>
      </c>
    </row>
    <row r="94" spans="1:14" x14ac:dyDescent="0.25">
      <c r="A94" t="s">
        <v>107</v>
      </c>
      <c r="B94" t="s">
        <v>94</v>
      </c>
      <c r="C94" t="s">
        <v>136</v>
      </c>
      <c r="D94" t="s">
        <v>142</v>
      </c>
      <c r="E94">
        <v>3.76</v>
      </c>
      <c r="F94">
        <v>4.46</v>
      </c>
      <c r="G94">
        <v>3.63</v>
      </c>
      <c r="H94">
        <v>3.26</v>
      </c>
      <c r="I94">
        <v>5.57</v>
      </c>
      <c r="J94">
        <v>3.17</v>
      </c>
      <c r="K94">
        <v>2</v>
      </c>
      <c r="L94">
        <v>3.81</v>
      </c>
      <c r="M94">
        <v>4.6399999999999997</v>
      </c>
      <c r="N94">
        <v>2.82</v>
      </c>
    </row>
    <row r="95" spans="1:14" x14ac:dyDescent="0.25">
      <c r="A95" t="s">
        <v>107</v>
      </c>
      <c r="B95" t="s">
        <v>95</v>
      </c>
      <c r="C95" t="s">
        <v>137</v>
      </c>
      <c r="D95" t="s">
        <v>142</v>
      </c>
      <c r="E95">
        <v>2.41</v>
      </c>
      <c r="F95">
        <v>3.07</v>
      </c>
      <c r="G95">
        <v>3.56</v>
      </c>
      <c r="H95">
        <v>2.61</v>
      </c>
      <c r="I95">
        <v>2.29</v>
      </c>
      <c r="J95">
        <v>2.15</v>
      </c>
      <c r="K95">
        <v>2.97</v>
      </c>
      <c r="L95">
        <v>2.57</v>
      </c>
      <c r="M95">
        <v>5.22</v>
      </c>
      <c r="N95">
        <v>2.4900000000000002</v>
      </c>
    </row>
    <row r="96" spans="1:14" x14ac:dyDescent="0.25">
      <c r="A96" t="s">
        <v>107</v>
      </c>
      <c r="B96" t="s">
        <v>96</v>
      </c>
      <c r="C96" t="s">
        <v>130</v>
      </c>
      <c r="D96" t="s">
        <v>142</v>
      </c>
      <c r="E96">
        <v>3.94</v>
      </c>
      <c r="F96">
        <v>3.37</v>
      </c>
      <c r="G96">
        <v>3.47</v>
      </c>
      <c r="H96">
        <v>4.5999999999999996</v>
      </c>
      <c r="I96">
        <v>3.1</v>
      </c>
      <c r="J96">
        <v>4.1500000000000004</v>
      </c>
      <c r="K96">
        <v>6.22</v>
      </c>
      <c r="L96">
        <v>3.62</v>
      </c>
      <c r="M96">
        <v>3.77</v>
      </c>
      <c r="N96">
        <v>2.77</v>
      </c>
    </row>
    <row r="97" spans="1:14" x14ac:dyDescent="0.25">
      <c r="A97" t="s">
        <v>107</v>
      </c>
      <c r="B97" t="s">
        <v>97</v>
      </c>
      <c r="C97" t="s">
        <v>134</v>
      </c>
      <c r="D97" t="s">
        <v>142</v>
      </c>
      <c r="E97">
        <v>3.87</v>
      </c>
      <c r="F97">
        <v>3.6</v>
      </c>
      <c r="G97">
        <v>3.01</v>
      </c>
      <c r="H97">
        <v>3.58</v>
      </c>
      <c r="I97">
        <v>3.86</v>
      </c>
      <c r="J97">
        <v>6.5</v>
      </c>
      <c r="K97">
        <v>5.24</v>
      </c>
      <c r="L97">
        <v>4.76</v>
      </c>
      <c r="M97">
        <v>5.01</v>
      </c>
      <c r="N97">
        <v>4.21</v>
      </c>
    </row>
    <row r="98" spans="1:14" x14ac:dyDescent="0.25">
      <c r="A98" t="s">
        <v>107</v>
      </c>
      <c r="B98" t="s">
        <v>98</v>
      </c>
      <c r="C98" t="s">
        <v>133</v>
      </c>
      <c r="D98" t="s">
        <v>142</v>
      </c>
      <c r="E98">
        <v>4.68</v>
      </c>
      <c r="F98">
        <v>5.14</v>
      </c>
      <c r="G98">
        <v>4.32</v>
      </c>
      <c r="H98">
        <v>3.65</v>
      </c>
      <c r="I98">
        <v>6.08</v>
      </c>
      <c r="J98">
        <v>6.21</v>
      </c>
      <c r="K98">
        <v>7.78</v>
      </c>
      <c r="L98">
        <v>2.54</v>
      </c>
      <c r="M98">
        <v>4.3499999999999996</v>
      </c>
      <c r="N98">
        <v>4.5199999999999996</v>
      </c>
    </row>
    <row r="99" spans="1:14" x14ac:dyDescent="0.25">
      <c r="A99" t="s">
        <v>107</v>
      </c>
      <c r="B99" t="s">
        <v>99</v>
      </c>
      <c r="C99" t="s">
        <v>136</v>
      </c>
      <c r="D99" t="s">
        <v>142</v>
      </c>
      <c r="E99">
        <v>3.69</v>
      </c>
      <c r="F99">
        <v>5.05</v>
      </c>
      <c r="G99">
        <v>5.82</v>
      </c>
      <c r="H99">
        <v>4.1900000000000004</v>
      </c>
      <c r="I99">
        <v>3.92</v>
      </c>
      <c r="J99">
        <v>2.57</v>
      </c>
      <c r="K99">
        <v>2.73</v>
      </c>
      <c r="L99">
        <v>2.92</v>
      </c>
      <c r="M99">
        <v>2.73</v>
      </c>
    </row>
    <row r="100" spans="1:14" x14ac:dyDescent="0.25">
      <c r="A100" t="s">
        <v>107</v>
      </c>
      <c r="B100" t="s">
        <v>100</v>
      </c>
      <c r="C100" t="s">
        <v>134</v>
      </c>
      <c r="D100" t="s">
        <v>142</v>
      </c>
      <c r="E100">
        <v>4.8</v>
      </c>
      <c r="F100">
        <v>3.45</v>
      </c>
      <c r="G100">
        <v>5.39</v>
      </c>
      <c r="H100">
        <v>3.88</v>
      </c>
      <c r="I100">
        <v>2.31</v>
      </c>
      <c r="J100">
        <v>2.08</v>
      </c>
      <c r="K100">
        <v>3.33</v>
      </c>
      <c r="L100">
        <v>7.04</v>
      </c>
      <c r="M100">
        <v>4.91</v>
      </c>
    </row>
    <row r="101" spans="1:14" x14ac:dyDescent="0.25">
      <c r="A101" t="s">
        <v>107</v>
      </c>
      <c r="B101" t="s">
        <v>101</v>
      </c>
      <c r="C101" t="s">
        <v>131</v>
      </c>
      <c r="D101" t="s">
        <v>142</v>
      </c>
      <c r="E101">
        <v>9.5399999999999991</v>
      </c>
      <c r="F101">
        <v>2.82</v>
      </c>
      <c r="G101">
        <v>3.24</v>
      </c>
      <c r="H101">
        <v>1.01</v>
      </c>
      <c r="I101">
        <v>3.35</v>
      </c>
      <c r="J101">
        <v>2.68</v>
      </c>
      <c r="K101">
        <v>6.41</v>
      </c>
      <c r="L101">
        <v>2.85</v>
      </c>
      <c r="M101">
        <v>7.81</v>
      </c>
      <c r="N101">
        <v>4.66</v>
      </c>
    </row>
    <row r="102" spans="1:14" x14ac:dyDescent="0.25">
      <c r="A102" t="s">
        <v>107</v>
      </c>
      <c r="B102" t="s">
        <v>102</v>
      </c>
      <c r="C102" t="s">
        <v>135</v>
      </c>
      <c r="D102" t="s">
        <v>142</v>
      </c>
      <c r="E102">
        <v>5.65</v>
      </c>
      <c r="F102">
        <v>5.91</v>
      </c>
      <c r="G102">
        <v>9.84</v>
      </c>
      <c r="H102">
        <v>6.08</v>
      </c>
      <c r="I102">
        <v>7.42</v>
      </c>
      <c r="J102">
        <v>3.35</v>
      </c>
      <c r="K102">
        <v>4.2300000000000004</v>
      </c>
      <c r="L102">
        <v>8.07</v>
      </c>
      <c r="M102">
        <v>8.2899999999999991</v>
      </c>
      <c r="N102">
        <v>7.31</v>
      </c>
    </row>
    <row r="103" spans="1:14" x14ac:dyDescent="0.25">
      <c r="A103" t="s">
        <v>107</v>
      </c>
      <c r="B103" t="s">
        <v>103</v>
      </c>
      <c r="C103" t="s">
        <v>132</v>
      </c>
      <c r="D103" t="s">
        <v>142</v>
      </c>
      <c r="E103">
        <v>5.77</v>
      </c>
      <c r="F103">
        <v>2.83</v>
      </c>
      <c r="G103">
        <v>6.23</v>
      </c>
      <c r="H103">
        <v>7.7</v>
      </c>
      <c r="I103">
        <v>5.38</v>
      </c>
      <c r="J103">
        <v>5.37</v>
      </c>
      <c r="K103">
        <v>4.25</v>
      </c>
      <c r="L103">
        <v>4.09</v>
      </c>
      <c r="M103">
        <v>6.31</v>
      </c>
      <c r="N103">
        <v>5.03</v>
      </c>
    </row>
    <row r="104" spans="1:14" x14ac:dyDescent="0.25">
      <c r="A104" t="s">
        <v>107</v>
      </c>
      <c r="B104" t="s">
        <v>104</v>
      </c>
      <c r="C104" t="s">
        <v>137</v>
      </c>
      <c r="D104" t="s">
        <v>142</v>
      </c>
      <c r="E104">
        <v>3.42</v>
      </c>
      <c r="F104">
        <v>6.95</v>
      </c>
      <c r="G104">
        <v>4.4000000000000004</v>
      </c>
      <c r="H104">
        <v>5.63</v>
      </c>
      <c r="I104">
        <v>2.5</v>
      </c>
      <c r="J104">
        <v>3.56</v>
      </c>
      <c r="K104">
        <v>4.83</v>
      </c>
      <c r="L104">
        <v>2.98</v>
      </c>
      <c r="M104">
        <v>4.21</v>
      </c>
      <c r="N104">
        <v>4.3099999999999996</v>
      </c>
    </row>
    <row r="105" spans="1:14" x14ac:dyDescent="0.25">
      <c r="A105" t="s">
        <v>107</v>
      </c>
      <c r="B105" t="s">
        <v>105</v>
      </c>
      <c r="C105" t="s">
        <v>130</v>
      </c>
      <c r="D105" t="s">
        <v>142</v>
      </c>
      <c r="E105">
        <v>4.38</v>
      </c>
      <c r="F105">
        <v>5.65</v>
      </c>
      <c r="G105">
        <v>4.5</v>
      </c>
      <c r="H105">
        <v>7.36</v>
      </c>
      <c r="I105">
        <v>5.7</v>
      </c>
      <c r="J105">
        <v>3.53</v>
      </c>
      <c r="K105">
        <v>4.72</v>
      </c>
      <c r="L105">
        <v>6.35</v>
      </c>
      <c r="M105">
        <v>6.74</v>
      </c>
      <c r="N105">
        <v>6.93</v>
      </c>
    </row>
    <row r="106" spans="1:14" x14ac:dyDescent="0.25">
      <c r="A106" t="s">
        <v>107</v>
      </c>
      <c r="B106" t="s">
        <v>2</v>
      </c>
      <c r="C106" t="s">
        <v>112</v>
      </c>
      <c r="D106" t="s">
        <v>153</v>
      </c>
      <c r="E106">
        <v>2.82</v>
      </c>
      <c r="F106">
        <v>2.56</v>
      </c>
      <c r="G106">
        <v>2.67</v>
      </c>
      <c r="H106">
        <v>3.25</v>
      </c>
      <c r="I106">
        <v>2.82</v>
      </c>
      <c r="J106">
        <v>4.18</v>
      </c>
      <c r="K106">
        <v>2.39</v>
      </c>
      <c r="L106">
        <v>3.12</v>
      </c>
      <c r="M106">
        <v>3.27</v>
      </c>
      <c r="N106">
        <v>3.42</v>
      </c>
    </row>
    <row r="107" spans="1:14" x14ac:dyDescent="0.25">
      <c r="A107" t="s">
        <v>107</v>
      </c>
      <c r="B107" t="s">
        <v>3</v>
      </c>
      <c r="C107" t="s">
        <v>113</v>
      </c>
      <c r="D107" t="s">
        <v>153</v>
      </c>
      <c r="E107">
        <v>3.49</v>
      </c>
      <c r="F107">
        <v>2.52</v>
      </c>
      <c r="G107">
        <v>3.12</v>
      </c>
      <c r="H107">
        <v>2.56</v>
      </c>
      <c r="I107">
        <v>3.22</v>
      </c>
      <c r="J107">
        <v>1.81</v>
      </c>
      <c r="K107">
        <v>3.08</v>
      </c>
      <c r="L107">
        <v>3.61</v>
      </c>
      <c r="M107">
        <v>1.95</v>
      </c>
      <c r="N107">
        <v>2.14</v>
      </c>
    </row>
    <row r="108" spans="1:14" x14ac:dyDescent="0.25">
      <c r="A108" t="s">
        <v>107</v>
      </c>
      <c r="B108" t="s">
        <v>4</v>
      </c>
      <c r="C108" t="s">
        <v>114</v>
      </c>
      <c r="D108" t="s">
        <v>153</v>
      </c>
      <c r="E108">
        <v>3.45</v>
      </c>
      <c r="F108">
        <v>4.34</v>
      </c>
      <c r="G108">
        <v>4.7699999999999996</v>
      </c>
      <c r="H108">
        <v>2.75</v>
      </c>
      <c r="I108">
        <v>2.86</v>
      </c>
      <c r="J108">
        <v>3.82</v>
      </c>
      <c r="K108">
        <v>2.57</v>
      </c>
      <c r="L108">
        <v>3.56</v>
      </c>
      <c r="M108">
        <v>2.84</v>
      </c>
      <c r="N108">
        <v>3.83</v>
      </c>
    </row>
    <row r="109" spans="1:14" x14ac:dyDescent="0.25">
      <c r="A109" t="s">
        <v>107</v>
      </c>
      <c r="B109" t="s">
        <v>5</v>
      </c>
      <c r="C109" t="s">
        <v>115</v>
      </c>
      <c r="D109" t="s">
        <v>153</v>
      </c>
      <c r="E109">
        <v>3.71</v>
      </c>
      <c r="F109">
        <v>3.06</v>
      </c>
      <c r="G109">
        <v>3.17</v>
      </c>
      <c r="H109">
        <v>3.26</v>
      </c>
      <c r="I109">
        <v>2.5299999999999998</v>
      </c>
      <c r="J109">
        <v>2.74</v>
      </c>
      <c r="K109">
        <v>2.84</v>
      </c>
      <c r="L109">
        <v>2.76</v>
      </c>
      <c r="M109">
        <v>2.4900000000000002</v>
      </c>
      <c r="N109">
        <v>3.24</v>
      </c>
    </row>
    <row r="110" spans="1:14" x14ac:dyDescent="0.25">
      <c r="A110" t="s">
        <v>107</v>
      </c>
      <c r="B110" t="s">
        <v>6</v>
      </c>
      <c r="C110" t="s">
        <v>116</v>
      </c>
      <c r="D110" t="s">
        <v>153</v>
      </c>
      <c r="E110">
        <v>1.82</v>
      </c>
      <c r="F110">
        <v>3.4</v>
      </c>
      <c r="G110">
        <v>3.12</v>
      </c>
      <c r="H110">
        <v>2.56</v>
      </c>
      <c r="I110">
        <v>3.5</v>
      </c>
      <c r="J110">
        <v>2.73</v>
      </c>
      <c r="K110">
        <v>2.48</v>
      </c>
      <c r="L110">
        <v>3.45</v>
      </c>
      <c r="M110">
        <v>1.24</v>
      </c>
      <c r="N110">
        <v>3.45</v>
      </c>
    </row>
    <row r="111" spans="1:14" x14ac:dyDescent="0.25">
      <c r="A111" t="s">
        <v>107</v>
      </c>
      <c r="B111" t="s">
        <v>7</v>
      </c>
      <c r="C111" t="s">
        <v>117</v>
      </c>
      <c r="D111" t="s">
        <v>153</v>
      </c>
      <c r="E111">
        <v>4.63</v>
      </c>
      <c r="F111">
        <v>3.5</v>
      </c>
      <c r="G111">
        <v>2.87</v>
      </c>
      <c r="H111">
        <v>2.04</v>
      </c>
      <c r="I111">
        <v>2.2799999999999998</v>
      </c>
      <c r="J111">
        <v>2.46</v>
      </c>
      <c r="K111">
        <v>3.27</v>
      </c>
      <c r="L111">
        <v>1.94</v>
      </c>
      <c r="M111">
        <v>2.83</v>
      </c>
      <c r="N111">
        <v>2.73</v>
      </c>
    </row>
    <row r="112" spans="1:14" x14ac:dyDescent="0.25">
      <c r="A112" t="s">
        <v>107</v>
      </c>
      <c r="B112" t="s">
        <v>8</v>
      </c>
      <c r="C112" t="s">
        <v>118</v>
      </c>
      <c r="D112" t="s">
        <v>153</v>
      </c>
      <c r="E112">
        <v>3.82</v>
      </c>
      <c r="F112">
        <v>1.52</v>
      </c>
      <c r="G112">
        <v>2.0299999999999998</v>
      </c>
      <c r="H112">
        <v>4.33</v>
      </c>
      <c r="I112">
        <v>2.41</v>
      </c>
      <c r="J112">
        <v>2.92</v>
      </c>
      <c r="K112">
        <v>4.0199999999999996</v>
      </c>
      <c r="L112">
        <v>3.55</v>
      </c>
      <c r="M112">
        <v>2.31</v>
      </c>
      <c r="N112">
        <v>2.4500000000000002</v>
      </c>
    </row>
    <row r="113" spans="1:14" x14ac:dyDescent="0.25">
      <c r="A113" t="s">
        <v>107</v>
      </c>
      <c r="B113" t="s">
        <v>9</v>
      </c>
      <c r="C113" t="s">
        <v>119</v>
      </c>
      <c r="D113" t="s">
        <v>153</v>
      </c>
      <c r="E113">
        <v>3.53</v>
      </c>
      <c r="F113">
        <v>3.16</v>
      </c>
      <c r="G113">
        <v>2.62</v>
      </c>
      <c r="H113">
        <v>2.54</v>
      </c>
      <c r="I113">
        <v>2.41</v>
      </c>
      <c r="J113">
        <v>2.1</v>
      </c>
      <c r="K113">
        <v>2.0699999999999998</v>
      </c>
      <c r="L113">
        <v>2.88</v>
      </c>
      <c r="M113">
        <v>2.59</v>
      </c>
      <c r="N113">
        <v>2.62</v>
      </c>
    </row>
    <row r="114" spans="1:14" x14ac:dyDescent="0.25">
      <c r="A114" t="s">
        <v>107</v>
      </c>
      <c r="B114" t="s">
        <v>10</v>
      </c>
      <c r="C114" t="s">
        <v>120</v>
      </c>
      <c r="D114" t="s">
        <v>153</v>
      </c>
      <c r="E114">
        <v>2.64</v>
      </c>
      <c r="F114">
        <v>2.0299999999999998</v>
      </c>
      <c r="G114">
        <v>2.38</v>
      </c>
      <c r="H114">
        <v>3.25</v>
      </c>
      <c r="I114">
        <v>4.3099999999999996</v>
      </c>
      <c r="J114">
        <v>2.57</v>
      </c>
      <c r="K114">
        <v>3</v>
      </c>
      <c r="L114">
        <v>4</v>
      </c>
      <c r="M114">
        <v>3.33</v>
      </c>
      <c r="N114">
        <v>2.56</v>
      </c>
    </row>
    <row r="115" spans="1:14" x14ac:dyDescent="0.25">
      <c r="A115" t="s">
        <v>107</v>
      </c>
      <c r="B115" t="s">
        <v>11</v>
      </c>
      <c r="C115" t="s">
        <v>121</v>
      </c>
      <c r="D115" t="s">
        <v>153</v>
      </c>
      <c r="E115">
        <v>2.62</v>
      </c>
      <c r="F115">
        <v>3.75</v>
      </c>
      <c r="G115">
        <v>3.14</v>
      </c>
      <c r="H115">
        <v>3.83</v>
      </c>
      <c r="I115">
        <v>3.7</v>
      </c>
      <c r="J115">
        <v>4.28</v>
      </c>
      <c r="K115">
        <v>2.36</v>
      </c>
      <c r="L115">
        <v>4</v>
      </c>
      <c r="M115">
        <v>3.33</v>
      </c>
      <c r="N115">
        <v>2.56</v>
      </c>
    </row>
    <row r="116" spans="1:14" x14ac:dyDescent="0.25">
      <c r="A116" t="s">
        <v>107</v>
      </c>
      <c r="B116" t="s">
        <v>12</v>
      </c>
      <c r="C116" t="s">
        <v>122</v>
      </c>
      <c r="D116" t="s">
        <v>153</v>
      </c>
      <c r="E116">
        <v>4.22</v>
      </c>
      <c r="F116">
        <v>2.5499999999999998</v>
      </c>
      <c r="G116">
        <v>2.5099999999999998</v>
      </c>
      <c r="H116">
        <v>2.4700000000000002</v>
      </c>
      <c r="I116">
        <v>2.11</v>
      </c>
      <c r="J116">
        <v>2.69</v>
      </c>
      <c r="K116">
        <v>3.66</v>
      </c>
      <c r="L116">
        <v>3.83</v>
      </c>
      <c r="M116">
        <v>5.44</v>
      </c>
      <c r="N116">
        <v>3.57</v>
      </c>
    </row>
    <row r="117" spans="1:14" x14ac:dyDescent="0.25">
      <c r="A117" t="s">
        <v>107</v>
      </c>
      <c r="B117" t="s">
        <v>13</v>
      </c>
      <c r="C117" t="s">
        <v>123</v>
      </c>
      <c r="D117" t="s">
        <v>153</v>
      </c>
      <c r="E117">
        <v>2.2400000000000002</v>
      </c>
      <c r="F117">
        <v>2.41</v>
      </c>
      <c r="G117">
        <v>2.88</v>
      </c>
      <c r="H117">
        <v>2.36</v>
      </c>
      <c r="I117">
        <v>2.13</v>
      </c>
      <c r="J117">
        <v>2.25</v>
      </c>
      <c r="K117">
        <v>2.64</v>
      </c>
      <c r="L117">
        <v>2.9</v>
      </c>
      <c r="M117">
        <v>2.57</v>
      </c>
      <c r="N117">
        <v>2.2400000000000002</v>
      </c>
    </row>
    <row r="118" spans="1:14" x14ac:dyDescent="0.25">
      <c r="A118" t="s">
        <v>107</v>
      </c>
      <c r="B118" t="s">
        <v>14</v>
      </c>
      <c r="C118" t="s">
        <v>124</v>
      </c>
      <c r="D118" t="s">
        <v>153</v>
      </c>
      <c r="E118">
        <v>2.02</v>
      </c>
      <c r="F118">
        <v>3.32</v>
      </c>
      <c r="G118">
        <v>4.8</v>
      </c>
      <c r="H118">
        <v>3.68</v>
      </c>
      <c r="I118">
        <v>3.49</v>
      </c>
      <c r="J118">
        <v>5.05</v>
      </c>
      <c r="K118">
        <v>4.7</v>
      </c>
      <c r="L118">
        <v>4.49</v>
      </c>
      <c r="M118">
        <v>3.56</v>
      </c>
      <c r="N118">
        <v>2.21</v>
      </c>
    </row>
    <row r="119" spans="1:14" x14ac:dyDescent="0.25">
      <c r="A119" t="s">
        <v>107</v>
      </c>
      <c r="B119" t="s">
        <v>15</v>
      </c>
      <c r="C119" t="s">
        <v>125</v>
      </c>
      <c r="D119" t="s">
        <v>153</v>
      </c>
      <c r="E119">
        <v>3.12</v>
      </c>
      <c r="F119">
        <v>3.22</v>
      </c>
      <c r="G119">
        <v>2.82</v>
      </c>
      <c r="H119">
        <v>0.78</v>
      </c>
      <c r="I119">
        <v>1.83</v>
      </c>
      <c r="J119">
        <v>2.4700000000000002</v>
      </c>
      <c r="K119">
        <v>3.19</v>
      </c>
      <c r="L119">
        <v>2.67</v>
      </c>
      <c r="M119">
        <v>2.1</v>
      </c>
      <c r="N119">
        <v>2.2000000000000002</v>
      </c>
    </row>
    <row r="120" spans="1:14" x14ac:dyDescent="0.25">
      <c r="A120" t="s">
        <v>107</v>
      </c>
      <c r="B120" t="s">
        <v>16</v>
      </c>
      <c r="C120" t="s">
        <v>126</v>
      </c>
      <c r="D120" t="s">
        <v>153</v>
      </c>
      <c r="E120">
        <v>6.78</v>
      </c>
      <c r="F120">
        <v>4.0199999999999996</v>
      </c>
      <c r="G120">
        <v>4.5199999999999996</v>
      </c>
      <c r="H120">
        <v>2.2400000000000002</v>
      </c>
      <c r="I120">
        <v>3.47</v>
      </c>
      <c r="J120">
        <v>2.89</v>
      </c>
      <c r="K120">
        <v>2.85</v>
      </c>
      <c r="L120">
        <v>3.15</v>
      </c>
      <c r="M120">
        <v>2.96</v>
      </c>
      <c r="N120">
        <v>2.37</v>
      </c>
    </row>
    <row r="121" spans="1:14" x14ac:dyDescent="0.25">
      <c r="A121" t="s">
        <v>107</v>
      </c>
      <c r="B121" t="s">
        <v>17</v>
      </c>
      <c r="C121" t="s">
        <v>127</v>
      </c>
      <c r="D121" t="s">
        <v>153</v>
      </c>
      <c r="E121">
        <v>1.94</v>
      </c>
      <c r="F121">
        <v>2.19</v>
      </c>
      <c r="G121">
        <v>1.22</v>
      </c>
      <c r="H121">
        <v>2.08</v>
      </c>
      <c r="I121">
        <v>2.66</v>
      </c>
      <c r="J121">
        <v>2.0299999999999998</v>
      </c>
      <c r="K121">
        <v>2.02</v>
      </c>
      <c r="L121">
        <v>2.2599999999999998</v>
      </c>
      <c r="M121">
        <v>2.35</v>
      </c>
      <c r="N121">
        <v>2.36</v>
      </c>
    </row>
    <row r="122" spans="1:14" x14ac:dyDescent="0.25">
      <c r="A122" t="s">
        <v>107</v>
      </c>
      <c r="B122" t="s">
        <v>18</v>
      </c>
      <c r="C122" t="s">
        <v>128</v>
      </c>
      <c r="D122" t="s">
        <v>153</v>
      </c>
      <c r="E122">
        <v>2.94</v>
      </c>
      <c r="F122">
        <v>2.4</v>
      </c>
      <c r="G122">
        <v>1.98</v>
      </c>
      <c r="H122">
        <v>2.41</v>
      </c>
      <c r="I122">
        <v>2.56</v>
      </c>
      <c r="J122">
        <v>2.63</v>
      </c>
      <c r="K122">
        <v>2.0499999999999998</v>
      </c>
      <c r="L122">
        <v>1.45</v>
      </c>
      <c r="M122">
        <v>1.98</v>
      </c>
      <c r="N122">
        <v>2.61</v>
      </c>
    </row>
    <row r="123" spans="1:14" x14ac:dyDescent="0.25">
      <c r="A123" t="s">
        <v>107</v>
      </c>
      <c r="B123" t="s">
        <v>19</v>
      </c>
      <c r="C123" t="s">
        <v>129</v>
      </c>
      <c r="D123" t="s">
        <v>153</v>
      </c>
      <c r="E123">
        <v>1.76</v>
      </c>
      <c r="F123">
        <v>3.02</v>
      </c>
      <c r="G123">
        <v>1.39</v>
      </c>
      <c r="H123">
        <v>2.4300000000000002</v>
      </c>
      <c r="I123">
        <v>2.16</v>
      </c>
      <c r="J123">
        <v>2.97</v>
      </c>
      <c r="K123">
        <v>2.35</v>
      </c>
      <c r="L123">
        <v>1.54</v>
      </c>
      <c r="M123">
        <v>2.62</v>
      </c>
      <c r="N123">
        <v>1.0900000000000001</v>
      </c>
    </row>
    <row r="124" spans="1:14" x14ac:dyDescent="0.25">
      <c r="A124" t="s">
        <v>107</v>
      </c>
      <c r="B124" t="s">
        <v>20</v>
      </c>
      <c r="C124" t="s">
        <v>117</v>
      </c>
      <c r="D124" t="s">
        <v>153</v>
      </c>
      <c r="E124">
        <v>2.4</v>
      </c>
      <c r="F124">
        <v>2.83</v>
      </c>
      <c r="G124">
        <v>2.78</v>
      </c>
      <c r="H124">
        <v>1.21</v>
      </c>
      <c r="I124">
        <v>3.47</v>
      </c>
      <c r="J124">
        <v>2.4300000000000002</v>
      </c>
      <c r="K124">
        <v>2.0499999999999998</v>
      </c>
      <c r="L124">
        <v>2.2799999999999998</v>
      </c>
      <c r="M124">
        <v>2.4700000000000002</v>
      </c>
      <c r="N124">
        <v>2.3199999999999998</v>
      </c>
    </row>
    <row r="125" spans="1:14" x14ac:dyDescent="0.25">
      <c r="A125" t="s">
        <v>107</v>
      </c>
      <c r="B125" t="s">
        <v>21</v>
      </c>
      <c r="C125" t="s">
        <v>123</v>
      </c>
      <c r="D125" t="s">
        <v>153</v>
      </c>
      <c r="E125">
        <v>2.83</v>
      </c>
      <c r="F125">
        <v>3.03</v>
      </c>
      <c r="G125">
        <v>2.4700000000000002</v>
      </c>
      <c r="H125">
        <v>2.64</v>
      </c>
      <c r="I125">
        <v>2.89</v>
      </c>
      <c r="J125">
        <v>2.29</v>
      </c>
      <c r="K125">
        <v>2.0099999999999998</v>
      </c>
      <c r="L125">
        <v>2.0699999999999998</v>
      </c>
      <c r="M125">
        <v>2.77</v>
      </c>
      <c r="N125">
        <v>5.13</v>
      </c>
    </row>
    <row r="126" spans="1:14" x14ac:dyDescent="0.25">
      <c r="A126" t="s">
        <v>107</v>
      </c>
      <c r="B126" t="s">
        <v>22</v>
      </c>
      <c r="C126" t="s">
        <v>115</v>
      </c>
      <c r="D126" t="s">
        <v>153</v>
      </c>
      <c r="E126">
        <v>2.81</v>
      </c>
      <c r="F126">
        <v>4.25</v>
      </c>
      <c r="G126">
        <v>2.33</v>
      </c>
      <c r="H126">
        <v>2.84</v>
      </c>
      <c r="I126">
        <v>1.98</v>
      </c>
      <c r="J126">
        <v>3.39</v>
      </c>
      <c r="K126">
        <v>2.4700000000000002</v>
      </c>
      <c r="L126">
        <v>3.25</v>
      </c>
      <c r="M126">
        <v>2.83</v>
      </c>
      <c r="N126">
        <v>2.0099999999999998</v>
      </c>
    </row>
    <row r="127" spans="1:14" x14ac:dyDescent="0.25">
      <c r="A127" t="s">
        <v>107</v>
      </c>
      <c r="B127" t="s">
        <v>23</v>
      </c>
      <c r="C127" t="s">
        <v>124</v>
      </c>
      <c r="D127" t="s">
        <v>153</v>
      </c>
      <c r="E127">
        <v>5.21</v>
      </c>
      <c r="F127">
        <v>4.9400000000000004</v>
      </c>
      <c r="G127">
        <v>3.14</v>
      </c>
      <c r="H127">
        <v>1.91</v>
      </c>
      <c r="I127">
        <v>3.75</v>
      </c>
      <c r="J127">
        <v>3.57</v>
      </c>
      <c r="K127">
        <v>4.59</v>
      </c>
      <c r="L127">
        <v>3.64</v>
      </c>
      <c r="M127">
        <v>3.61</v>
      </c>
      <c r="N127">
        <v>5.93</v>
      </c>
    </row>
    <row r="128" spans="1:14" x14ac:dyDescent="0.25">
      <c r="A128" t="s">
        <v>107</v>
      </c>
      <c r="B128" t="s">
        <v>24</v>
      </c>
      <c r="C128" t="s">
        <v>112</v>
      </c>
      <c r="D128" t="s">
        <v>153</v>
      </c>
      <c r="E128">
        <v>3.3</v>
      </c>
      <c r="F128">
        <v>1.87</v>
      </c>
      <c r="G128">
        <v>3.18</v>
      </c>
      <c r="H128">
        <v>2.64</v>
      </c>
      <c r="I128">
        <v>2.69</v>
      </c>
      <c r="J128">
        <v>3.55</v>
      </c>
      <c r="K128">
        <v>2.5299999999999998</v>
      </c>
      <c r="L128">
        <v>3.55</v>
      </c>
      <c r="M128">
        <v>4.3600000000000003</v>
      </c>
      <c r="N128">
        <v>2.76</v>
      </c>
    </row>
    <row r="129" spans="1:14" x14ac:dyDescent="0.25">
      <c r="A129" t="s">
        <v>107</v>
      </c>
      <c r="B129" t="s">
        <v>25</v>
      </c>
      <c r="C129" t="s">
        <v>120</v>
      </c>
      <c r="D129" t="s">
        <v>153</v>
      </c>
      <c r="E129">
        <v>4.87</v>
      </c>
      <c r="F129">
        <v>4.47</v>
      </c>
      <c r="G129">
        <v>4.8899999999999997</v>
      </c>
      <c r="H129">
        <v>4.2300000000000004</v>
      </c>
      <c r="I129">
        <v>1.47</v>
      </c>
      <c r="J129">
        <v>1.79</v>
      </c>
      <c r="K129">
        <v>3.03</v>
      </c>
      <c r="L129">
        <v>2.37</v>
      </c>
      <c r="M129">
        <v>2.94</v>
      </c>
      <c r="N129">
        <v>2.29</v>
      </c>
    </row>
    <row r="130" spans="1:14" x14ac:dyDescent="0.25">
      <c r="A130" t="s">
        <v>107</v>
      </c>
      <c r="B130" t="s">
        <v>26</v>
      </c>
      <c r="C130" t="s">
        <v>127</v>
      </c>
      <c r="D130" t="s">
        <v>153</v>
      </c>
      <c r="E130">
        <v>1.55</v>
      </c>
      <c r="F130">
        <v>2.74</v>
      </c>
      <c r="G130">
        <v>3.18</v>
      </c>
      <c r="H130">
        <v>2.86</v>
      </c>
      <c r="I130">
        <v>2.16</v>
      </c>
      <c r="J130">
        <v>2.54</v>
      </c>
      <c r="K130">
        <v>2.8</v>
      </c>
      <c r="L130">
        <v>3.19</v>
      </c>
      <c r="M130">
        <v>2.8</v>
      </c>
      <c r="N130">
        <v>2.2599999999999998</v>
      </c>
    </row>
    <row r="131" spans="1:14" x14ac:dyDescent="0.25">
      <c r="A131" t="s">
        <v>107</v>
      </c>
      <c r="B131" t="s">
        <v>27</v>
      </c>
      <c r="C131" t="s">
        <v>121</v>
      </c>
      <c r="D131" t="s">
        <v>153</v>
      </c>
      <c r="E131">
        <v>6</v>
      </c>
      <c r="F131">
        <v>2.84</v>
      </c>
      <c r="G131">
        <v>2.5</v>
      </c>
      <c r="H131">
        <v>2.2599999999999998</v>
      </c>
      <c r="I131">
        <v>4.6500000000000004</v>
      </c>
      <c r="J131">
        <v>3.08</v>
      </c>
      <c r="K131">
        <v>2.8</v>
      </c>
      <c r="L131">
        <v>3.36</v>
      </c>
      <c r="M131">
        <v>3.33</v>
      </c>
      <c r="N131">
        <v>2.79</v>
      </c>
    </row>
    <row r="132" spans="1:14" x14ac:dyDescent="0.25">
      <c r="A132" t="s">
        <v>107</v>
      </c>
      <c r="B132" t="s">
        <v>28</v>
      </c>
      <c r="C132" t="s">
        <v>119</v>
      </c>
      <c r="D132" t="s">
        <v>153</v>
      </c>
      <c r="E132">
        <v>4.08</v>
      </c>
      <c r="F132">
        <v>4.3099999999999996</v>
      </c>
      <c r="G132">
        <v>3.95</v>
      </c>
      <c r="H132">
        <v>3.78</v>
      </c>
      <c r="I132">
        <v>3.73</v>
      </c>
      <c r="J132">
        <v>3.24</v>
      </c>
      <c r="K132">
        <v>3.37</v>
      </c>
      <c r="L132">
        <v>2.95</v>
      </c>
      <c r="M132">
        <v>2.21</v>
      </c>
      <c r="N132">
        <v>2.94</v>
      </c>
    </row>
    <row r="133" spans="1:14" x14ac:dyDescent="0.25">
      <c r="A133" t="s">
        <v>107</v>
      </c>
      <c r="B133" t="s">
        <v>29</v>
      </c>
      <c r="C133" t="s">
        <v>114</v>
      </c>
      <c r="D133" t="s">
        <v>153</v>
      </c>
      <c r="E133">
        <v>3.72</v>
      </c>
      <c r="F133">
        <v>3.6</v>
      </c>
      <c r="G133">
        <v>3.27</v>
      </c>
      <c r="H133">
        <v>3.79</v>
      </c>
      <c r="I133">
        <v>2.71</v>
      </c>
      <c r="J133">
        <v>3.55</v>
      </c>
      <c r="K133">
        <v>3.38</v>
      </c>
      <c r="L133">
        <v>3.48</v>
      </c>
      <c r="M133">
        <v>3.24</v>
      </c>
      <c r="N133">
        <v>3.39</v>
      </c>
    </row>
    <row r="134" spans="1:14" x14ac:dyDescent="0.25">
      <c r="A134" t="s">
        <v>107</v>
      </c>
      <c r="B134" t="s">
        <v>30</v>
      </c>
      <c r="C134" t="s">
        <v>129</v>
      </c>
      <c r="D134" t="s">
        <v>153</v>
      </c>
      <c r="E134">
        <v>3.34</v>
      </c>
      <c r="F134">
        <v>2.85</v>
      </c>
      <c r="G134">
        <v>2.42</v>
      </c>
      <c r="H134">
        <v>1.86</v>
      </c>
      <c r="I134">
        <v>1.79</v>
      </c>
      <c r="J134">
        <v>2.37</v>
      </c>
      <c r="K134">
        <v>2.74</v>
      </c>
      <c r="L134">
        <v>1.65</v>
      </c>
      <c r="M134">
        <v>1.93</v>
      </c>
      <c r="N134">
        <v>2.13</v>
      </c>
    </row>
    <row r="135" spans="1:14" x14ac:dyDescent="0.25">
      <c r="A135" t="s">
        <v>107</v>
      </c>
      <c r="B135" t="s">
        <v>31</v>
      </c>
      <c r="C135" t="s">
        <v>113</v>
      </c>
      <c r="D135" t="s">
        <v>153</v>
      </c>
      <c r="E135">
        <v>4.38</v>
      </c>
      <c r="F135">
        <v>2.95</v>
      </c>
      <c r="G135">
        <v>2.0099999999999998</v>
      </c>
      <c r="H135">
        <v>2.0699999999999998</v>
      </c>
      <c r="I135">
        <v>2.92</v>
      </c>
      <c r="J135">
        <v>2.1800000000000002</v>
      </c>
      <c r="K135">
        <v>3.04</v>
      </c>
      <c r="L135">
        <v>4.28</v>
      </c>
      <c r="M135">
        <v>2.09</v>
      </c>
    </row>
    <row r="136" spans="1:14" x14ac:dyDescent="0.25">
      <c r="A136" t="s">
        <v>107</v>
      </c>
      <c r="B136" t="s">
        <v>32</v>
      </c>
      <c r="C136" t="s">
        <v>116</v>
      </c>
      <c r="D136" t="s">
        <v>153</v>
      </c>
      <c r="E136">
        <v>3.6</v>
      </c>
      <c r="F136">
        <v>3.29</v>
      </c>
      <c r="G136">
        <v>3.41</v>
      </c>
      <c r="H136">
        <v>2.89</v>
      </c>
      <c r="I136">
        <v>2.15</v>
      </c>
      <c r="J136">
        <v>3.67</v>
      </c>
      <c r="K136">
        <v>2.21</v>
      </c>
      <c r="L136">
        <v>2.81</v>
      </c>
      <c r="M136">
        <v>2.29</v>
      </c>
      <c r="N136">
        <v>3.25</v>
      </c>
    </row>
    <row r="137" spans="1:14" x14ac:dyDescent="0.25">
      <c r="A137" t="s">
        <v>107</v>
      </c>
      <c r="B137" t="s">
        <v>33</v>
      </c>
      <c r="C137" t="s">
        <v>118</v>
      </c>
      <c r="D137" t="s">
        <v>153</v>
      </c>
      <c r="E137">
        <v>2.21</v>
      </c>
      <c r="F137">
        <v>3.1</v>
      </c>
      <c r="G137">
        <v>2.41</v>
      </c>
      <c r="H137">
        <v>2.83</v>
      </c>
      <c r="I137">
        <v>3.69</v>
      </c>
      <c r="J137">
        <v>2.83</v>
      </c>
      <c r="K137">
        <v>1.94</v>
      </c>
      <c r="L137">
        <v>2.12</v>
      </c>
      <c r="M137">
        <v>2.82</v>
      </c>
      <c r="N137">
        <v>3.11</v>
      </c>
    </row>
    <row r="138" spans="1:14" x14ac:dyDescent="0.25">
      <c r="A138" t="s">
        <v>107</v>
      </c>
      <c r="B138" t="s">
        <v>34</v>
      </c>
      <c r="C138" t="s">
        <v>126</v>
      </c>
      <c r="D138" t="s">
        <v>153</v>
      </c>
      <c r="E138">
        <v>2.85</v>
      </c>
      <c r="F138">
        <v>2.35</v>
      </c>
      <c r="G138">
        <v>1.67</v>
      </c>
      <c r="H138">
        <v>3.16</v>
      </c>
      <c r="I138">
        <v>2</v>
      </c>
      <c r="J138">
        <v>3.67</v>
      </c>
      <c r="K138">
        <v>4.05</v>
      </c>
      <c r="L138">
        <v>3.6</v>
      </c>
      <c r="M138">
        <v>2.33</v>
      </c>
      <c r="N138">
        <v>2.83</v>
      </c>
    </row>
    <row r="139" spans="1:14" x14ac:dyDescent="0.25">
      <c r="A139" t="s">
        <v>107</v>
      </c>
      <c r="B139" t="s">
        <v>35</v>
      </c>
      <c r="C139" t="s">
        <v>128</v>
      </c>
      <c r="D139" t="s">
        <v>153</v>
      </c>
      <c r="E139">
        <v>4.4800000000000004</v>
      </c>
      <c r="F139">
        <v>2.75</v>
      </c>
      <c r="G139">
        <v>3.26</v>
      </c>
      <c r="H139">
        <v>2.44</v>
      </c>
      <c r="I139">
        <v>2.19</v>
      </c>
      <c r="J139">
        <v>2.29</v>
      </c>
      <c r="K139">
        <v>1.59</v>
      </c>
      <c r="L139">
        <v>1.7</v>
      </c>
      <c r="M139">
        <v>2.99</v>
      </c>
      <c r="N139">
        <v>1.79</v>
      </c>
    </row>
    <row r="140" spans="1:14" x14ac:dyDescent="0.25">
      <c r="A140" t="s">
        <v>107</v>
      </c>
      <c r="B140" t="s">
        <v>36</v>
      </c>
      <c r="C140" t="s">
        <v>125</v>
      </c>
      <c r="D140" t="s">
        <v>153</v>
      </c>
      <c r="E140">
        <v>3.67</v>
      </c>
      <c r="F140">
        <v>1.54</v>
      </c>
      <c r="G140">
        <v>2.39</v>
      </c>
      <c r="H140">
        <v>2.57</v>
      </c>
      <c r="I140">
        <v>1.1000000000000001</v>
      </c>
      <c r="J140">
        <v>2.0499999999999998</v>
      </c>
      <c r="K140">
        <v>2.54</v>
      </c>
      <c r="L140">
        <v>2.83</v>
      </c>
      <c r="M140">
        <v>1.08</v>
      </c>
      <c r="N140">
        <v>1.1499999999999999</v>
      </c>
    </row>
    <row r="141" spans="1:14" x14ac:dyDescent="0.25">
      <c r="A141" t="s">
        <v>107</v>
      </c>
      <c r="B141" t="s">
        <v>37</v>
      </c>
      <c r="C141" t="s">
        <v>122</v>
      </c>
      <c r="D141" t="s">
        <v>153</v>
      </c>
      <c r="E141">
        <v>1.8</v>
      </c>
      <c r="F141">
        <v>1.85</v>
      </c>
      <c r="G141">
        <v>3.12</v>
      </c>
      <c r="H141">
        <v>3.52</v>
      </c>
      <c r="I141">
        <v>3.58</v>
      </c>
      <c r="J141">
        <v>3.77</v>
      </c>
      <c r="K141">
        <v>4.58</v>
      </c>
      <c r="L141">
        <v>2.76</v>
      </c>
      <c r="M141">
        <v>4.1900000000000004</v>
      </c>
      <c r="N141">
        <v>3.41</v>
      </c>
    </row>
    <row r="142" spans="1:14" x14ac:dyDescent="0.25">
      <c r="A142" t="s">
        <v>107</v>
      </c>
      <c r="B142" t="s">
        <v>38</v>
      </c>
      <c r="C142" t="s">
        <v>121</v>
      </c>
      <c r="D142" t="s">
        <v>153</v>
      </c>
      <c r="E142">
        <v>4.2</v>
      </c>
      <c r="F142">
        <v>2.4900000000000002</v>
      </c>
      <c r="G142">
        <v>3.32</v>
      </c>
      <c r="H142">
        <v>4.03</v>
      </c>
      <c r="I142">
        <v>3.11</v>
      </c>
      <c r="J142">
        <v>2.46</v>
      </c>
      <c r="K142">
        <v>3.59</v>
      </c>
      <c r="L142">
        <v>2.71</v>
      </c>
      <c r="M142">
        <v>3.15</v>
      </c>
      <c r="N142">
        <v>4.34</v>
      </c>
    </row>
    <row r="143" spans="1:14" x14ac:dyDescent="0.25">
      <c r="A143" t="s">
        <v>107</v>
      </c>
      <c r="B143" t="s">
        <v>39</v>
      </c>
      <c r="C143" t="s">
        <v>116</v>
      </c>
      <c r="D143" t="s">
        <v>153</v>
      </c>
      <c r="E143">
        <v>3.78</v>
      </c>
      <c r="F143">
        <v>3.29</v>
      </c>
      <c r="G143">
        <v>2.17</v>
      </c>
      <c r="H143">
        <v>2.72</v>
      </c>
      <c r="I143">
        <v>2.59</v>
      </c>
      <c r="J143">
        <v>2.34</v>
      </c>
      <c r="K143">
        <v>2.65</v>
      </c>
      <c r="L143">
        <v>2.63</v>
      </c>
      <c r="M143">
        <v>2.06</v>
      </c>
      <c r="N143">
        <v>2.0099999999999998</v>
      </c>
    </row>
    <row r="144" spans="1:14" x14ac:dyDescent="0.25">
      <c r="A144" t="s">
        <v>107</v>
      </c>
      <c r="B144" t="s">
        <v>40</v>
      </c>
      <c r="C144" t="s">
        <v>126</v>
      </c>
      <c r="D144" t="s">
        <v>153</v>
      </c>
      <c r="E144">
        <v>5.66</v>
      </c>
      <c r="F144">
        <v>2.4500000000000002</v>
      </c>
      <c r="G144">
        <v>2.72</v>
      </c>
      <c r="H144">
        <v>2.1800000000000002</v>
      </c>
      <c r="I144">
        <v>2.14</v>
      </c>
      <c r="J144">
        <v>2.31</v>
      </c>
      <c r="K144">
        <v>2.44</v>
      </c>
      <c r="L144">
        <v>3.58</v>
      </c>
      <c r="M144">
        <v>3.45</v>
      </c>
      <c r="N144">
        <v>5.53</v>
      </c>
    </row>
    <row r="145" spans="1:14" x14ac:dyDescent="0.25">
      <c r="A145" t="s">
        <v>107</v>
      </c>
      <c r="B145" t="s">
        <v>41</v>
      </c>
      <c r="C145" t="s">
        <v>123</v>
      </c>
      <c r="D145" t="s">
        <v>153</v>
      </c>
      <c r="E145">
        <v>2.21</v>
      </c>
      <c r="F145">
        <v>2.2999999999999998</v>
      </c>
      <c r="G145">
        <v>2.72</v>
      </c>
      <c r="H145">
        <v>1.91</v>
      </c>
      <c r="I145">
        <v>1.59</v>
      </c>
      <c r="J145">
        <v>2.57</v>
      </c>
      <c r="K145">
        <v>1.69</v>
      </c>
      <c r="L145">
        <v>2.77</v>
      </c>
      <c r="M145">
        <v>2.2400000000000002</v>
      </c>
      <c r="N145">
        <v>3.27</v>
      </c>
    </row>
    <row r="146" spans="1:14" x14ac:dyDescent="0.25">
      <c r="A146" t="s">
        <v>107</v>
      </c>
      <c r="B146" t="s">
        <v>42</v>
      </c>
      <c r="C146" t="s">
        <v>113</v>
      </c>
      <c r="D146" t="s">
        <v>153</v>
      </c>
      <c r="E146">
        <v>3.31</v>
      </c>
      <c r="F146">
        <v>3.81</v>
      </c>
      <c r="G146">
        <v>2.44</v>
      </c>
      <c r="H146">
        <v>1.97</v>
      </c>
      <c r="I146">
        <v>1.86</v>
      </c>
      <c r="J146">
        <v>1.82</v>
      </c>
      <c r="K146">
        <v>2.42</v>
      </c>
      <c r="L146">
        <v>2.5499999999999998</v>
      </c>
      <c r="M146">
        <v>2.5299999999999998</v>
      </c>
      <c r="N146">
        <v>2.34</v>
      </c>
    </row>
    <row r="147" spans="1:14" x14ac:dyDescent="0.25">
      <c r="A147" t="s">
        <v>107</v>
      </c>
      <c r="B147" t="s">
        <v>43</v>
      </c>
      <c r="C147" t="s">
        <v>114</v>
      </c>
      <c r="D147" t="s">
        <v>153</v>
      </c>
      <c r="E147">
        <v>3.31</v>
      </c>
      <c r="F147">
        <v>3.61</v>
      </c>
      <c r="G147">
        <v>3.43</v>
      </c>
      <c r="H147">
        <v>2.58</v>
      </c>
      <c r="I147">
        <v>3.48</v>
      </c>
      <c r="J147">
        <v>3.48</v>
      </c>
      <c r="K147">
        <v>2.92</v>
      </c>
      <c r="L147">
        <v>3.27</v>
      </c>
      <c r="M147">
        <v>2.41</v>
      </c>
      <c r="N147">
        <v>3.11</v>
      </c>
    </row>
    <row r="148" spans="1:14" x14ac:dyDescent="0.25">
      <c r="A148" t="s">
        <v>107</v>
      </c>
      <c r="B148" t="s">
        <v>44</v>
      </c>
      <c r="C148" t="s">
        <v>112</v>
      </c>
      <c r="D148" t="s">
        <v>153</v>
      </c>
      <c r="E148">
        <v>3.34</v>
      </c>
      <c r="F148">
        <v>2.71</v>
      </c>
      <c r="G148">
        <v>3.61</v>
      </c>
      <c r="H148">
        <v>3.04</v>
      </c>
      <c r="I148">
        <v>1.97</v>
      </c>
      <c r="J148">
        <v>3.65</v>
      </c>
      <c r="K148">
        <v>2.81</v>
      </c>
      <c r="L148">
        <v>1.44</v>
      </c>
      <c r="M148">
        <v>3.22</v>
      </c>
      <c r="N148">
        <v>1.88</v>
      </c>
    </row>
    <row r="149" spans="1:14" x14ac:dyDescent="0.25">
      <c r="A149" t="s">
        <v>107</v>
      </c>
      <c r="B149" t="s">
        <v>45</v>
      </c>
      <c r="C149" t="s">
        <v>115</v>
      </c>
      <c r="D149" t="s">
        <v>153</v>
      </c>
      <c r="E149">
        <v>3.95</v>
      </c>
      <c r="F149">
        <v>3.16</v>
      </c>
      <c r="G149">
        <v>3.82</v>
      </c>
      <c r="H149">
        <v>2.82</v>
      </c>
      <c r="I149">
        <v>3.18</v>
      </c>
      <c r="J149">
        <v>5.14</v>
      </c>
      <c r="K149">
        <v>4.2300000000000004</v>
      </c>
      <c r="L149">
        <v>4.0199999999999996</v>
      </c>
      <c r="M149">
        <v>2.4700000000000002</v>
      </c>
      <c r="N149">
        <v>4.24</v>
      </c>
    </row>
    <row r="150" spans="1:14" x14ac:dyDescent="0.25">
      <c r="A150" t="s">
        <v>107</v>
      </c>
      <c r="B150" t="s">
        <v>46</v>
      </c>
      <c r="C150" t="s">
        <v>127</v>
      </c>
      <c r="D150" t="s">
        <v>153</v>
      </c>
      <c r="E150">
        <v>2.23</v>
      </c>
      <c r="F150">
        <v>5.3</v>
      </c>
      <c r="G150">
        <v>2.16</v>
      </c>
      <c r="H150">
        <v>1.45</v>
      </c>
      <c r="I150">
        <v>1.97</v>
      </c>
      <c r="J150">
        <v>5.54</v>
      </c>
      <c r="K150">
        <v>4.04</v>
      </c>
      <c r="L150">
        <v>3.75</v>
      </c>
      <c r="M150">
        <v>2.4900000000000002</v>
      </c>
      <c r="N150">
        <v>1.82</v>
      </c>
    </row>
    <row r="151" spans="1:14" x14ac:dyDescent="0.25">
      <c r="A151" t="s">
        <v>107</v>
      </c>
      <c r="B151" t="s">
        <v>47</v>
      </c>
      <c r="C151" t="s">
        <v>125</v>
      </c>
      <c r="D151" t="s">
        <v>153</v>
      </c>
      <c r="E151">
        <v>2.17</v>
      </c>
      <c r="F151">
        <v>4.33</v>
      </c>
      <c r="G151">
        <v>1.61</v>
      </c>
      <c r="H151">
        <v>2.7</v>
      </c>
      <c r="I151">
        <v>2.06</v>
      </c>
      <c r="J151">
        <v>1.51</v>
      </c>
      <c r="K151">
        <v>1.77</v>
      </c>
      <c r="L151">
        <v>2.74</v>
      </c>
      <c r="M151">
        <v>3.14</v>
      </c>
      <c r="N151">
        <v>1.86</v>
      </c>
    </row>
    <row r="152" spans="1:14" x14ac:dyDescent="0.25">
      <c r="A152" t="s">
        <v>107</v>
      </c>
      <c r="B152" t="s">
        <v>48</v>
      </c>
      <c r="C152" t="s">
        <v>129</v>
      </c>
      <c r="D152" t="s">
        <v>153</v>
      </c>
      <c r="E152">
        <v>3.99</v>
      </c>
      <c r="F152">
        <v>2.42</v>
      </c>
      <c r="G152">
        <v>1.71</v>
      </c>
      <c r="H152">
        <v>1.96</v>
      </c>
      <c r="I152">
        <v>3.6</v>
      </c>
      <c r="J152">
        <v>1.89</v>
      </c>
      <c r="K152">
        <v>2.17</v>
      </c>
      <c r="L152">
        <v>2.58</v>
      </c>
      <c r="M152">
        <v>2.36</v>
      </c>
      <c r="N152">
        <v>2.68</v>
      </c>
    </row>
    <row r="153" spans="1:14" x14ac:dyDescent="0.25">
      <c r="A153" t="s">
        <v>107</v>
      </c>
      <c r="B153" t="s">
        <v>49</v>
      </c>
      <c r="C153" t="s">
        <v>122</v>
      </c>
      <c r="D153" t="s">
        <v>153</v>
      </c>
      <c r="E153">
        <v>3.12</v>
      </c>
      <c r="F153">
        <v>3.86</v>
      </c>
      <c r="G153">
        <v>2.74</v>
      </c>
      <c r="H153">
        <v>2.2799999999999998</v>
      </c>
      <c r="I153">
        <v>2.14</v>
      </c>
      <c r="J153">
        <v>2.52</v>
      </c>
      <c r="K153">
        <v>2.5099999999999998</v>
      </c>
      <c r="L153">
        <v>3.25</v>
      </c>
      <c r="M153">
        <v>2.89</v>
      </c>
      <c r="N153">
        <v>2.2200000000000002</v>
      </c>
    </row>
    <row r="154" spans="1:14" x14ac:dyDescent="0.25">
      <c r="A154" t="s">
        <v>107</v>
      </c>
      <c r="B154" t="s">
        <v>50</v>
      </c>
      <c r="C154" t="s">
        <v>128</v>
      </c>
      <c r="D154" t="s">
        <v>153</v>
      </c>
      <c r="E154">
        <v>2.11</v>
      </c>
      <c r="F154">
        <v>3.22</v>
      </c>
      <c r="G154">
        <v>2.7</v>
      </c>
      <c r="H154">
        <v>2.4500000000000002</v>
      </c>
      <c r="I154">
        <v>2.31</v>
      </c>
      <c r="J154">
        <v>2.13</v>
      </c>
      <c r="K154">
        <v>2.46</v>
      </c>
      <c r="L154">
        <v>2.1800000000000002</v>
      </c>
      <c r="M154">
        <v>3.41</v>
      </c>
      <c r="N154">
        <v>2.86</v>
      </c>
    </row>
    <row r="155" spans="1:14" x14ac:dyDescent="0.25">
      <c r="A155" t="s">
        <v>107</v>
      </c>
      <c r="B155" t="s">
        <v>51</v>
      </c>
      <c r="C155" t="s">
        <v>119</v>
      </c>
      <c r="D155" t="s">
        <v>153</v>
      </c>
      <c r="E155">
        <v>2.62</v>
      </c>
      <c r="F155">
        <v>2.0299999999999998</v>
      </c>
      <c r="G155">
        <v>3.22</v>
      </c>
      <c r="H155">
        <v>2.94</v>
      </c>
      <c r="I155">
        <v>3.67</v>
      </c>
      <c r="J155">
        <v>2.59</v>
      </c>
      <c r="K155">
        <v>4.12</v>
      </c>
      <c r="L155">
        <v>3.67</v>
      </c>
      <c r="M155">
        <v>2.83</v>
      </c>
      <c r="N155">
        <v>3.54</v>
      </c>
    </row>
    <row r="156" spans="1:14" x14ac:dyDescent="0.25">
      <c r="A156" t="s">
        <v>107</v>
      </c>
      <c r="B156" t="s">
        <v>52</v>
      </c>
      <c r="C156" t="s">
        <v>124</v>
      </c>
      <c r="D156" t="s">
        <v>153</v>
      </c>
      <c r="E156">
        <v>4.8</v>
      </c>
      <c r="F156">
        <v>2.14</v>
      </c>
      <c r="G156">
        <v>4.96</v>
      </c>
      <c r="H156">
        <v>5.22</v>
      </c>
      <c r="I156">
        <v>2.83</v>
      </c>
      <c r="J156">
        <v>3.12</v>
      </c>
      <c r="K156">
        <v>3.88</v>
      </c>
      <c r="L156">
        <v>3.07</v>
      </c>
      <c r="M156">
        <v>2.23</v>
      </c>
      <c r="N156">
        <v>2.6</v>
      </c>
    </row>
    <row r="157" spans="1:14" x14ac:dyDescent="0.25">
      <c r="A157" t="s">
        <v>107</v>
      </c>
      <c r="B157" t="s">
        <v>53</v>
      </c>
      <c r="C157" t="s">
        <v>117</v>
      </c>
      <c r="D157" t="s">
        <v>153</v>
      </c>
      <c r="E157">
        <v>1.68</v>
      </c>
      <c r="F157">
        <v>2.67</v>
      </c>
      <c r="G157">
        <v>2.59</v>
      </c>
      <c r="H157">
        <v>2.06</v>
      </c>
      <c r="I157">
        <v>1.84</v>
      </c>
      <c r="J157">
        <v>1.97</v>
      </c>
      <c r="K157">
        <v>2.89</v>
      </c>
      <c r="L157">
        <v>2.0299999999999998</v>
      </c>
      <c r="M157">
        <v>2.0099999999999998</v>
      </c>
      <c r="N157">
        <v>1.75</v>
      </c>
    </row>
    <row r="158" spans="1:14" x14ac:dyDescent="0.25">
      <c r="A158" t="s">
        <v>107</v>
      </c>
      <c r="B158" t="s">
        <v>54</v>
      </c>
      <c r="C158" t="s">
        <v>118</v>
      </c>
      <c r="D158" t="s">
        <v>153</v>
      </c>
      <c r="E158">
        <v>2.2000000000000002</v>
      </c>
      <c r="F158">
        <v>4.3</v>
      </c>
      <c r="G158">
        <v>3.61</v>
      </c>
      <c r="H158">
        <v>3.54</v>
      </c>
      <c r="I158">
        <v>3.33</v>
      </c>
      <c r="J158">
        <v>3.06</v>
      </c>
      <c r="K158">
        <v>2.66</v>
      </c>
      <c r="L158">
        <v>2.23</v>
      </c>
      <c r="M158">
        <v>2.31</v>
      </c>
      <c r="N158">
        <v>1.91</v>
      </c>
    </row>
    <row r="159" spans="1:14" x14ac:dyDescent="0.25">
      <c r="A159" t="s">
        <v>107</v>
      </c>
      <c r="B159" t="s">
        <v>55</v>
      </c>
      <c r="C159" t="s">
        <v>120</v>
      </c>
      <c r="D159" t="s">
        <v>153</v>
      </c>
      <c r="E159">
        <v>2.2000000000000002</v>
      </c>
      <c r="F159">
        <v>4.8</v>
      </c>
      <c r="G159">
        <v>3.13</v>
      </c>
      <c r="H159">
        <v>2.7</v>
      </c>
      <c r="I159">
        <v>2.76</v>
      </c>
      <c r="J159">
        <v>2.65</v>
      </c>
      <c r="K159">
        <v>3.37</v>
      </c>
      <c r="L159">
        <v>2.35</v>
      </c>
      <c r="M159">
        <v>3.56</v>
      </c>
      <c r="N159">
        <v>1.58</v>
      </c>
    </row>
    <row r="160" spans="1:14" x14ac:dyDescent="0.25">
      <c r="A160" t="s">
        <v>107</v>
      </c>
      <c r="B160" t="s">
        <v>56</v>
      </c>
      <c r="C160" t="s">
        <v>129</v>
      </c>
      <c r="D160" t="s">
        <v>153</v>
      </c>
      <c r="E160">
        <v>5.0999999999999996</v>
      </c>
      <c r="F160">
        <v>2.93</v>
      </c>
      <c r="G160">
        <v>2.6</v>
      </c>
      <c r="H160">
        <v>1.33</v>
      </c>
      <c r="I160">
        <v>2.36</v>
      </c>
      <c r="J160">
        <v>2.83</v>
      </c>
      <c r="K160">
        <v>1.57</v>
      </c>
      <c r="L160">
        <v>3.35</v>
      </c>
      <c r="M160">
        <v>3.49</v>
      </c>
      <c r="N160">
        <v>1.89</v>
      </c>
    </row>
    <row r="161" spans="1:14" x14ac:dyDescent="0.25">
      <c r="A161" t="s">
        <v>107</v>
      </c>
      <c r="B161" t="s">
        <v>57</v>
      </c>
      <c r="C161" t="s">
        <v>125</v>
      </c>
      <c r="D161" t="s">
        <v>153</v>
      </c>
      <c r="E161">
        <v>2.98</v>
      </c>
      <c r="F161">
        <v>2.11</v>
      </c>
      <c r="G161">
        <v>1.68</v>
      </c>
      <c r="H161">
        <v>3.6</v>
      </c>
      <c r="I161">
        <v>1.94</v>
      </c>
      <c r="J161">
        <v>2.4900000000000002</v>
      </c>
      <c r="K161">
        <v>1.58</v>
      </c>
      <c r="L161">
        <v>1.25</v>
      </c>
      <c r="M161">
        <v>1.77</v>
      </c>
      <c r="N161">
        <v>2.4300000000000002</v>
      </c>
    </row>
    <row r="162" spans="1:14" x14ac:dyDescent="0.25">
      <c r="A162" t="s">
        <v>107</v>
      </c>
      <c r="B162" t="s">
        <v>58</v>
      </c>
      <c r="C162" t="s">
        <v>126</v>
      </c>
      <c r="D162" t="s">
        <v>153</v>
      </c>
      <c r="E162">
        <v>5.52</v>
      </c>
      <c r="F162">
        <v>2.65</v>
      </c>
      <c r="G162">
        <v>3.45</v>
      </c>
      <c r="H162">
        <v>4.5199999999999996</v>
      </c>
      <c r="I162">
        <v>4.13</v>
      </c>
      <c r="J162">
        <v>4</v>
      </c>
      <c r="K162">
        <v>4.1900000000000004</v>
      </c>
      <c r="L162">
        <v>5.74</v>
      </c>
      <c r="M162">
        <v>3.97</v>
      </c>
      <c r="N162">
        <v>3.33</v>
      </c>
    </row>
    <row r="163" spans="1:14" x14ac:dyDescent="0.25">
      <c r="A163" t="s">
        <v>107</v>
      </c>
      <c r="B163" t="s">
        <v>59</v>
      </c>
      <c r="C163" t="s">
        <v>120</v>
      </c>
      <c r="D163" t="s">
        <v>153</v>
      </c>
      <c r="E163">
        <v>2.87</v>
      </c>
      <c r="F163">
        <v>2.54</v>
      </c>
      <c r="G163">
        <v>2.73</v>
      </c>
      <c r="H163">
        <v>3.2</v>
      </c>
      <c r="I163">
        <v>3.35</v>
      </c>
      <c r="J163">
        <v>3.34</v>
      </c>
      <c r="K163">
        <v>3.47</v>
      </c>
      <c r="L163">
        <v>2.46</v>
      </c>
      <c r="M163">
        <v>2.11</v>
      </c>
      <c r="N163">
        <v>3.26</v>
      </c>
    </row>
    <row r="164" spans="1:14" x14ac:dyDescent="0.25">
      <c r="A164" t="s">
        <v>107</v>
      </c>
      <c r="B164" t="s">
        <v>60</v>
      </c>
      <c r="C164" t="s">
        <v>122</v>
      </c>
      <c r="D164" t="s">
        <v>153</v>
      </c>
      <c r="E164">
        <v>3.84</v>
      </c>
      <c r="F164">
        <v>2.57</v>
      </c>
      <c r="G164">
        <v>2.62</v>
      </c>
      <c r="H164">
        <v>3.09</v>
      </c>
      <c r="I164">
        <v>3.74</v>
      </c>
      <c r="J164">
        <v>2.54</v>
      </c>
      <c r="K164">
        <v>3.66</v>
      </c>
      <c r="L164">
        <v>2.94</v>
      </c>
      <c r="M164">
        <v>4.67</v>
      </c>
      <c r="N164">
        <v>2.13</v>
      </c>
    </row>
    <row r="165" spans="1:14" x14ac:dyDescent="0.25">
      <c r="A165" t="s">
        <v>107</v>
      </c>
      <c r="B165" t="s">
        <v>61</v>
      </c>
      <c r="C165" t="s">
        <v>118</v>
      </c>
      <c r="D165" t="s">
        <v>153</v>
      </c>
      <c r="E165">
        <v>3.62</v>
      </c>
      <c r="F165">
        <v>4.05</v>
      </c>
      <c r="G165">
        <v>4.79</v>
      </c>
      <c r="H165">
        <v>3.42</v>
      </c>
      <c r="I165">
        <v>3.27</v>
      </c>
      <c r="J165">
        <v>2.4300000000000002</v>
      </c>
      <c r="K165">
        <v>2.0499999999999998</v>
      </c>
      <c r="L165">
        <v>3.41</v>
      </c>
      <c r="M165">
        <v>2.08</v>
      </c>
      <c r="N165">
        <v>2.88</v>
      </c>
    </row>
    <row r="166" spans="1:14" x14ac:dyDescent="0.25">
      <c r="A166" t="s">
        <v>107</v>
      </c>
      <c r="B166" t="s">
        <v>62</v>
      </c>
      <c r="C166" t="s">
        <v>123</v>
      </c>
      <c r="D166" t="s">
        <v>153</v>
      </c>
      <c r="E166">
        <v>1.92</v>
      </c>
      <c r="F166">
        <v>2.91</v>
      </c>
      <c r="G166">
        <v>2.17</v>
      </c>
      <c r="H166">
        <v>2.08</v>
      </c>
      <c r="I166">
        <v>1.92</v>
      </c>
      <c r="J166">
        <v>1.85</v>
      </c>
      <c r="K166">
        <v>2.06</v>
      </c>
      <c r="L166">
        <v>2.5299999999999998</v>
      </c>
      <c r="M166">
        <v>2</v>
      </c>
      <c r="N166">
        <v>2.1800000000000002</v>
      </c>
    </row>
    <row r="167" spans="1:14" x14ac:dyDescent="0.25">
      <c r="A167" t="s">
        <v>107</v>
      </c>
      <c r="B167" t="s">
        <v>63</v>
      </c>
      <c r="C167" t="s">
        <v>127</v>
      </c>
      <c r="D167" t="s">
        <v>153</v>
      </c>
      <c r="E167">
        <v>2.0699999999999998</v>
      </c>
      <c r="F167">
        <v>2.0499999999999998</v>
      </c>
      <c r="G167">
        <v>2.0299999999999998</v>
      </c>
      <c r="H167">
        <v>3.12</v>
      </c>
      <c r="I167">
        <v>2</v>
      </c>
      <c r="J167">
        <v>2.54</v>
      </c>
      <c r="K167">
        <v>4.63</v>
      </c>
      <c r="L167">
        <v>1.34</v>
      </c>
      <c r="M167">
        <v>1.89</v>
      </c>
    </row>
    <row r="168" spans="1:14" x14ac:dyDescent="0.25">
      <c r="A168" t="s">
        <v>107</v>
      </c>
      <c r="B168" t="s">
        <v>64</v>
      </c>
      <c r="C168" t="s">
        <v>128</v>
      </c>
      <c r="D168" t="s">
        <v>153</v>
      </c>
      <c r="E168">
        <v>2.06</v>
      </c>
      <c r="F168">
        <v>2.65</v>
      </c>
      <c r="G168">
        <v>2.92</v>
      </c>
      <c r="H168">
        <v>5.0599999999999996</v>
      </c>
      <c r="I168">
        <v>2.11</v>
      </c>
      <c r="J168">
        <v>2.27</v>
      </c>
      <c r="K168">
        <v>2.52</v>
      </c>
      <c r="L168">
        <v>2.27</v>
      </c>
      <c r="M168">
        <v>3.84</v>
      </c>
      <c r="N168">
        <v>1.84</v>
      </c>
    </row>
    <row r="169" spans="1:14" x14ac:dyDescent="0.25">
      <c r="A169" t="s">
        <v>107</v>
      </c>
      <c r="B169" t="s">
        <v>65</v>
      </c>
      <c r="C169" t="s">
        <v>124</v>
      </c>
      <c r="D169" t="s">
        <v>153</v>
      </c>
      <c r="E169">
        <v>4.32</v>
      </c>
      <c r="F169">
        <v>2.81</v>
      </c>
      <c r="G169">
        <v>3.35</v>
      </c>
      <c r="H169">
        <v>2.68</v>
      </c>
      <c r="I169">
        <v>2.76</v>
      </c>
      <c r="J169">
        <v>3.5</v>
      </c>
      <c r="K169">
        <v>3.1</v>
      </c>
      <c r="L169">
        <v>2.41</v>
      </c>
      <c r="M169">
        <v>2.23</v>
      </c>
      <c r="N169">
        <v>5.22</v>
      </c>
    </row>
    <row r="170" spans="1:14" x14ac:dyDescent="0.25">
      <c r="A170" t="s">
        <v>107</v>
      </c>
      <c r="B170" t="s">
        <v>66</v>
      </c>
      <c r="C170" t="s">
        <v>119</v>
      </c>
      <c r="D170" t="s">
        <v>153</v>
      </c>
      <c r="E170">
        <v>4.72</v>
      </c>
      <c r="F170">
        <v>3.63</v>
      </c>
      <c r="G170">
        <v>4.1500000000000004</v>
      </c>
      <c r="H170">
        <v>3.39</v>
      </c>
      <c r="I170">
        <v>2.81</v>
      </c>
      <c r="J170">
        <v>3.87</v>
      </c>
      <c r="K170">
        <v>2.85</v>
      </c>
      <c r="L170">
        <v>7.15</v>
      </c>
      <c r="M170">
        <v>3.19</v>
      </c>
      <c r="N170">
        <v>4.0599999999999996</v>
      </c>
    </row>
    <row r="171" spans="1:14" x14ac:dyDescent="0.25">
      <c r="A171" t="s">
        <v>107</v>
      </c>
      <c r="B171" t="s">
        <v>67</v>
      </c>
      <c r="C171" t="s">
        <v>113</v>
      </c>
      <c r="D171" t="s">
        <v>153</v>
      </c>
      <c r="E171">
        <v>3.44</v>
      </c>
      <c r="F171">
        <v>2.91</v>
      </c>
      <c r="G171">
        <v>3.09</v>
      </c>
      <c r="H171">
        <v>2.27</v>
      </c>
      <c r="I171">
        <v>2.2599999999999998</v>
      </c>
      <c r="J171">
        <v>1.89</v>
      </c>
      <c r="K171">
        <v>2.04</v>
      </c>
      <c r="L171">
        <v>1.59</v>
      </c>
      <c r="M171">
        <v>1.83</v>
      </c>
      <c r="N171">
        <v>1.24</v>
      </c>
    </row>
    <row r="172" spans="1:14" x14ac:dyDescent="0.25">
      <c r="A172" t="s">
        <v>107</v>
      </c>
      <c r="B172" t="s">
        <v>68</v>
      </c>
      <c r="C172" t="s">
        <v>121</v>
      </c>
      <c r="D172" t="s">
        <v>153</v>
      </c>
      <c r="E172">
        <v>4.8499999999999996</v>
      </c>
      <c r="F172">
        <v>247</v>
      </c>
      <c r="G172">
        <v>3.22</v>
      </c>
      <c r="H172">
        <v>2.91</v>
      </c>
      <c r="I172">
        <v>3.6</v>
      </c>
      <c r="J172">
        <v>3.44</v>
      </c>
      <c r="K172">
        <v>2.6</v>
      </c>
      <c r="L172">
        <v>2.15</v>
      </c>
      <c r="M172">
        <v>2.0099999999999998</v>
      </c>
      <c r="N172">
        <v>3.11</v>
      </c>
    </row>
    <row r="173" spans="1:14" x14ac:dyDescent="0.25">
      <c r="A173" t="s">
        <v>107</v>
      </c>
      <c r="B173" t="s">
        <v>69</v>
      </c>
      <c r="C173" t="s">
        <v>116</v>
      </c>
      <c r="D173" t="s">
        <v>153</v>
      </c>
      <c r="E173">
        <v>2.82</v>
      </c>
      <c r="F173">
        <v>2.1</v>
      </c>
      <c r="G173">
        <v>3.93</v>
      </c>
      <c r="H173">
        <v>2.97</v>
      </c>
      <c r="I173">
        <v>3.69</v>
      </c>
      <c r="J173">
        <v>4.37</v>
      </c>
      <c r="K173">
        <v>2.5499999999999998</v>
      </c>
      <c r="L173">
        <v>3.81</v>
      </c>
      <c r="M173">
        <v>3</v>
      </c>
      <c r="N173">
        <v>8.83</v>
      </c>
    </row>
    <row r="174" spans="1:14" x14ac:dyDescent="0.25">
      <c r="A174" t="s">
        <v>107</v>
      </c>
      <c r="B174" t="s">
        <v>70</v>
      </c>
      <c r="C174" t="s">
        <v>112</v>
      </c>
      <c r="D174" t="s">
        <v>153</v>
      </c>
    </row>
    <row r="175" spans="1:14" x14ac:dyDescent="0.25">
      <c r="A175" t="s">
        <v>107</v>
      </c>
      <c r="B175" t="s">
        <v>71</v>
      </c>
      <c r="C175" t="s">
        <v>115</v>
      </c>
      <c r="D175" t="s">
        <v>153</v>
      </c>
      <c r="E175">
        <v>5.5</v>
      </c>
      <c r="F175">
        <v>3.28</v>
      </c>
      <c r="G175">
        <v>4.78</v>
      </c>
      <c r="H175">
        <v>3.14</v>
      </c>
      <c r="I175">
        <v>3.99</v>
      </c>
      <c r="J175">
        <v>4.6500000000000004</v>
      </c>
      <c r="K175">
        <v>2.48</v>
      </c>
      <c r="L175">
        <v>3.52</v>
      </c>
      <c r="M175">
        <v>3.57</v>
      </c>
      <c r="N175">
        <v>2.52</v>
      </c>
    </row>
    <row r="176" spans="1:14" x14ac:dyDescent="0.25">
      <c r="A176" t="s">
        <v>107</v>
      </c>
      <c r="B176" t="s">
        <v>72</v>
      </c>
      <c r="C176" t="s">
        <v>117</v>
      </c>
      <c r="D176" t="s">
        <v>153</v>
      </c>
      <c r="E176">
        <v>2.84</v>
      </c>
      <c r="F176">
        <v>1.85</v>
      </c>
      <c r="G176">
        <v>2.57</v>
      </c>
      <c r="H176">
        <v>2.84</v>
      </c>
      <c r="I176">
        <v>4.45</v>
      </c>
      <c r="J176">
        <v>2.97</v>
      </c>
      <c r="K176">
        <v>1.62</v>
      </c>
      <c r="L176">
        <v>3.14</v>
      </c>
      <c r="M176">
        <v>2.09</v>
      </c>
      <c r="N176">
        <v>3.45</v>
      </c>
    </row>
    <row r="177" spans="1:14" x14ac:dyDescent="0.25">
      <c r="A177" t="s">
        <v>107</v>
      </c>
      <c r="B177" t="s">
        <v>73</v>
      </c>
      <c r="C177" t="s">
        <v>114</v>
      </c>
      <c r="D177" t="s">
        <v>153</v>
      </c>
      <c r="E177">
        <v>3.7</v>
      </c>
      <c r="F177">
        <v>5.45</v>
      </c>
      <c r="G177">
        <v>3.62</v>
      </c>
      <c r="H177">
        <v>4.45</v>
      </c>
      <c r="I177">
        <v>2.11</v>
      </c>
      <c r="J177">
        <v>4.82</v>
      </c>
      <c r="K177">
        <v>4.99</v>
      </c>
      <c r="L177">
        <v>2.97</v>
      </c>
      <c r="M177">
        <v>3.99</v>
      </c>
      <c r="N177">
        <v>4.74</v>
      </c>
    </row>
    <row r="178" spans="1:14" x14ac:dyDescent="0.25">
      <c r="A178" t="s">
        <v>107</v>
      </c>
      <c r="B178" t="s">
        <v>74</v>
      </c>
      <c r="C178" t="s">
        <v>130</v>
      </c>
      <c r="D178" t="s">
        <v>153</v>
      </c>
    </row>
    <row r="179" spans="1:14" x14ac:dyDescent="0.25">
      <c r="A179" t="s">
        <v>107</v>
      </c>
      <c r="B179" t="s">
        <v>75</v>
      </c>
      <c r="C179" t="s">
        <v>131</v>
      </c>
      <c r="D179" t="s">
        <v>153</v>
      </c>
    </row>
    <row r="180" spans="1:14" x14ac:dyDescent="0.25">
      <c r="A180" t="s">
        <v>107</v>
      </c>
      <c r="B180" t="s">
        <v>76</v>
      </c>
      <c r="C180" t="s">
        <v>132</v>
      </c>
      <c r="D180" t="s">
        <v>153</v>
      </c>
    </row>
    <row r="181" spans="1:14" x14ac:dyDescent="0.25">
      <c r="A181" t="s">
        <v>107</v>
      </c>
      <c r="B181" t="s">
        <v>77</v>
      </c>
      <c r="C181" t="s">
        <v>133</v>
      </c>
      <c r="D181" t="s">
        <v>153</v>
      </c>
    </row>
    <row r="182" spans="1:14" x14ac:dyDescent="0.25">
      <c r="A182" t="s">
        <v>107</v>
      </c>
      <c r="B182" t="s">
        <v>78</v>
      </c>
      <c r="C182" t="s">
        <v>134</v>
      </c>
      <c r="D182" t="s">
        <v>153</v>
      </c>
    </row>
    <row r="183" spans="1:14" x14ac:dyDescent="0.25">
      <c r="A183" t="s">
        <v>107</v>
      </c>
      <c r="B183" t="s">
        <v>79</v>
      </c>
      <c r="C183" t="s">
        <v>135</v>
      </c>
      <c r="D183" t="s">
        <v>153</v>
      </c>
    </row>
    <row r="184" spans="1:14" x14ac:dyDescent="0.25">
      <c r="A184" t="s">
        <v>107</v>
      </c>
      <c r="B184" t="s">
        <v>80</v>
      </c>
      <c r="C184" t="s">
        <v>136</v>
      </c>
      <c r="D184" t="s">
        <v>153</v>
      </c>
    </row>
    <row r="185" spans="1:14" x14ac:dyDescent="0.25">
      <c r="A185" t="s">
        <v>107</v>
      </c>
      <c r="B185" t="s">
        <v>81</v>
      </c>
      <c r="C185" t="s">
        <v>137</v>
      </c>
      <c r="D185" t="s">
        <v>153</v>
      </c>
    </row>
    <row r="186" spans="1:14" x14ac:dyDescent="0.25">
      <c r="A186" t="s">
        <v>107</v>
      </c>
      <c r="B186" t="s">
        <v>82</v>
      </c>
      <c r="C186" t="s">
        <v>137</v>
      </c>
      <c r="D186" t="s">
        <v>153</v>
      </c>
    </row>
    <row r="187" spans="1:14" x14ac:dyDescent="0.25">
      <c r="A187" t="s">
        <v>107</v>
      </c>
      <c r="B187" t="s">
        <v>83</v>
      </c>
      <c r="C187" t="s">
        <v>133</v>
      </c>
      <c r="D187" t="s">
        <v>153</v>
      </c>
    </row>
    <row r="188" spans="1:14" x14ac:dyDescent="0.25">
      <c r="A188" t="s">
        <v>107</v>
      </c>
      <c r="B188" t="s">
        <v>84</v>
      </c>
      <c r="C188" t="s">
        <v>130</v>
      </c>
      <c r="D188" t="s">
        <v>153</v>
      </c>
    </row>
    <row r="189" spans="1:14" x14ac:dyDescent="0.25">
      <c r="A189" t="s">
        <v>107</v>
      </c>
      <c r="B189" t="s">
        <v>85</v>
      </c>
      <c r="C189" t="s">
        <v>135</v>
      </c>
      <c r="D189" t="s">
        <v>153</v>
      </c>
    </row>
    <row r="190" spans="1:14" x14ac:dyDescent="0.25">
      <c r="A190" t="s">
        <v>107</v>
      </c>
      <c r="B190" t="s">
        <v>86</v>
      </c>
      <c r="C190" t="s">
        <v>131</v>
      </c>
      <c r="D190" t="s">
        <v>153</v>
      </c>
    </row>
    <row r="191" spans="1:14" x14ac:dyDescent="0.25">
      <c r="A191" t="s">
        <v>107</v>
      </c>
      <c r="B191" t="s">
        <v>140</v>
      </c>
      <c r="C191" t="s">
        <v>134</v>
      </c>
      <c r="D191" t="s">
        <v>153</v>
      </c>
    </row>
    <row r="192" spans="1:14" x14ac:dyDescent="0.25">
      <c r="A192" t="s">
        <v>107</v>
      </c>
      <c r="B192" t="s">
        <v>88</v>
      </c>
      <c r="C192" t="s">
        <v>136</v>
      </c>
      <c r="D192" t="s">
        <v>153</v>
      </c>
    </row>
    <row r="193" spans="1:4" x14ac:dyDescent="0.25">
      <c r="A193" t="s">
        <v>107</v>
      </c>
      <c r="B193" t="s">
        <v>89</v>
      </c>
      <c r="C193" t="s">
        <v>132</v>
      </c>
      <c r="D193" t="s">
        <v>153</v>
      </c>
    </row>
    <row r="194" spans="1:4" x14ac:dyDescent="0.25">
      <c r="A194" t="s">
        <v>107</v>
      </c>
      <c r="B194" t="s">
        <v>90</v>
      </c>
      <c r="C194" t="s">
        <v>132</v>
      </c>
      <c r="D194" t="s">
        <v>153</v>
      </c>
    </row>
    <row r="195" spans="1:4" x14ac:dyDescent="0.25">
      <c r="A195" t="s">
        <v>107</v>
      </c>
      <c r="B195" t="s">
        <v>91</v>
      </c>
      <c r="C195" t="s">
        <v>133</v>
      </c>
      <c r="D195" t="s">
        <v>153</v>
      </c>
    </row>
    <row r="196" spans="1:4" x14ac:dyDescent="0.25">
      <c r="A196" t="s">
        <v>107</v>
      </c>
      <c r="B196" t="s">
        <v>92</v>
      </c>
      <c r="C196" t="s">
        <v>131</v>
      </c>
      <c r="D196" t="s">
        <v>153</v>
      </c>
    </row>
    <row r="197" spans="1:4" x14ac:dyDescent="0.25">
      <c r="A197" t="s">
        <v>107</v>
      </c>
      <c r="B197" t="s">
        <v>93</v>
      </c>
      <c r="C197" t="s">
        <v>135</v>
      </c>
      <c r="D197" t="s">
        <v>153</v>
      </c>
    </row>
    <row r="198" spans="1:4" x14ac:dyDescent="0.25">
      <c r="A198" t="s">
        <v>107</v>
      </c>
      <c r="B198" t="s">
        <v>94</v>
      </c>
      <c r="C198" t="s">
        <v>136</v>
      </c>
      <c r="D198" t="s">
        <v>153</v>
      </c>
    </row>
    <row r="199" spans="1:4" x14ac:dyDescent="0.25">
      <c r="A199" t="s">
        <v>107</v>
      </c>
      <c r="B199" t="s">
        <v>95</v>
      </c>
      <c r="C199" t="s">
        <v>137</v>
      </c>
      <c r="D199" t="s">
        <v>153</v>
      </c>
    </row>
    <row r="200" spans="1:4" x14ac:dyDescent="0.25">
      <c r="A200" t="s">
        <v>107</v>
      </c>
      <c r="B200" t="s">
        <v>96</v>
      </c>
      <c r="C200" t="s">
        <v>130</v>
      </c>
      <c r="D200" t="s">
        <v>153</v>
      </c>
    </row>
    <row r="201" spans="1:4" x14ac:dyDescent="0.25">
      <c r="A201" t="s">
        <v>107</v>
      </c>
      <c r="B201" t="s">
        <v>97</v>
      </c>
      <c r="C201" t="s">
        <v>134</v>
      </c>
      <c r="D201" t="s">
        <v>153</v>
      </c>
    </row>
    <row r="202" spans="1:4" x14ac:dyDescent="0.25">
      <c r="A202" t="s">
        <v>107</v>
      </c>
      <c r="B202" t="s">
        <v>98</v>
      </c>
      <c r="C202" t="s">
        <v>133</v>
      </c>
      <c r="D202" t="s">
        <v>153</v>
      </c>
    </row>
    <row r="203" spans="1:4" x14ac:dyDescent="0.25">
      <c r="A203" t="s">
        <v>107</v>
      </c>
      <c r="B203" t="s">
        <v>99</v>
      </c>
      <c r="C203" t="s">
        <v>136</v>
      </c>
      <c r="D203" t="s">
        <v>153</v>
      </c>
    </row>
    <row r="204" spans="1:4" x14ac:dyDescent="0.25">
      <c r="A204" t="s">
        <v>107</v>
      </c>
      <c r="B204" t="s">
        <v>100</v>
      </c>
      <c r="C204" t="s">
        <v>134</v>
      </c>
      <c r="D204" t="s">
        <v>153</v>
      </c>
    </row>
    <row r="205" spans="1:4" x14ac:dyDescent="0.25">
      <c r="A205" t="s">
        <v>107</v>
      </c>
      <c r="B205" t="s">
        <v>101</v>
      </c>
      <c r="C205" t="s">
        <v>131</v>
      </c>
      <c r="D205" t="s">
        <v>153</v>
      </c>
    </row>
    <row r="206" spans="1:4" x14ac:dyDescent="0.25">
      <c r="A206" t="s">
        <v>107</v>
      </c>
      <c r="B206" t="s">
        <v>102</v>
      </c>
      <c r="C206" t="s">
        <v>135</v>
      </c>
      <c r="D206" t="s">
        <v>153</v>
      </c>
    </row>
    <row r="207" spans="1:4" x14ac:dyDescent="0.25">
      <c r="A207" t="s">
        <v>107</v>
      </c>
      <c r="B207" t="s">
        <v>103</v>
      </c>
      <c r="C207" t="s">
        <v>132</v>
      </c>
      <c r="D207" t="s">
        <v>153</v>
      </c>
    </row>
    <row r="208" spans="1:4" x14ac:dyDescent="0.25">
      <c r="A208" t="s">
        <v>107</v>
      </c>
      <c r="B208" t="s">
        <v>104</v>
      </c>
      <c r="C208" t="s">
        <v>137</v>
      </c>
      <c r="D208" t="s">
        <v>153</v>
      </c>
    </row>
    <row r="209" spans="1:4" x14ac:dyDescent="0.25">
      <c r="A209" t="s">
        <v>107</v>
      </c>
      <c r="B209" t="s">
        <v>105</v>
      </c>
      <c r="C209" t="s">
        <v>130</v>
      </c>
      <c r="D209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Stem 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Grint, Kolby - FPAC-NRCS, ALTOONA, WI</dc:creator>
  <cp:lastModifiedBy>Grint, Kolby - FPAC-NRCS, WI</cp:lastModifiedBy>
  <dcterms:created xsi:type="dcterms:W3CDTF">2023-03-30T12:45:31Z</dcterms:created>
  <dcterms:modified xsi:type="dcterms:W3CDTF">2023-03-30T16:51:55Z</dcterms:modified>
</cp:coreProperties>
</file>