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ate1904="1"/>
  <mc:AlternateContent xmlns:mc="http://schemas.openxmlformats.org/markup-compatibility/2006">
    <mc:Choice Requires="x15">
      <x15ac:absPath xmlns:x15ac="http://schemas.microsoft.com/office/spreadsheetml/2010/11/ac" url="C:\Users\kazuk\OneDrive\ドキュメント\2025\EPMAscript_2025\"/>
    </mc:Choice>
  </mc:AlternateContent>
  <xr:revisionPtr revIDLastSave="0" documentId="13_ncr:1_{CD395244-1114-46BC-9A03-28F854F14354}" xr6:coauthVersionLast="47" xr6:coauthVersionMax="47" xr10:uidLastSave="{00000000-0000-0000-0000-000000000000}"/>
  <bookViews>
    <workbookView xWindow="-108" yWindow="-108" windowWidth="23256" windowHeight="12456" tabRatio="698" activeTab="1" xr2:uid="{00000000-000D-0000-FFFF-FFFF00000000}"/>
  </bookViews>
  <sheets>
    <sheet name="Molar weight" sheetId="19" r:id="rId1"/>
    <sheet name="Stoichiometry" sheetId="20" r:id="rId2"/>
    <sheet name="yh" sheetId="2" r:id="rId3"/>
  </sheets>
  <definedNames>
    <definedName name="_xlnm.Print_Area" localSheetId="2">yh!$A$1:$U$106</definedName>
    <definedName name="solver_adj" localSheetId="2" hidden="1">yh!$BL$8</definedName>
    <definedName name="solver_cvg" localSheetId="2" hidden="1">0.0001</definedName>
    <definedName name="solver_drv" localSheetId="2" hidden="1">1</definedName>
    <definedName name="solver_est" localSheetId="2" hidden="1">1</definedName>
    <definedName name="solver_itr" localSheetId="2" hidden="1">100</definedName>
    <definedName name="solver_lhs1" localSheetId="2" hidden="1">yh!$M$64</definedName>
    <definedName name="solver_lin" localSheetId="2" hidden="1">2</definedName>
    <definedName name="solver_neg" localSheetId="2" hidden="1">2</definedName>
    <definedName name="solver_num" localSheetId="2" hidden="1">1</definedName>
    <definedName name="solver_nwt" localSheetId="2" hidden="1">1</definedName>
    <definedName name="solver_opt" localSheetId="2" hidden="1">yh!$Q$72</definedName>
    <definedName name="solver_pre" localSheetId="2" hidden="1">0.000001</definedName>
    <definedName name="solver_rel1" localSheetId="2" hidden="1">2</definedName>
    <definedName name="solver_rhs1" localSheetId="2" hidden="1">yh!$Q$72</definedName>
    <definedName name="solver_scl" localSheetId="2" hidden="1">2</definedName>
    <definedName name="solver_sho" localSheetId="2" hidden="1">2</definedName>
    <definedName name="solver_tim" localSheetId="2" hidden="1">100</definedName>
    <definedName name="solver_tol" localSheetId="2" hidden="1">0.05</definedName>
    <definedName name="solver_typ" localSheetId="2" hidden="1">3</definedName>
    <definedName name="solver_val" localSheetId="2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4" i="2" l="1"/>
  <c r="K65" i="2"/>
  <c r="H65" i="2"/>
  <c r="K46" i="2"/>
  <c r="H46" i="2"/>
  <c r="H12" i="2" l="1"/>
  <c r="K12" i="2"/>
  <c r="H13" i="2"/>
  <c r="K13" i="2"/>
  <c r="H14" i="2"/>
  <c r="K14" i="2"/>
  <c r="H15" i="2"/>
  <c r="K15" i="2"/>
  <c r="H16" i="2"/>
  <c r="K16" i="2"/>
  <c r="H17" i="2"/>
  <c r="K17" i="2"/>
  <c r="H18" i="2"/>
  <c r="K18" i="2"/>
  <c r="H19" i="2"/>
  <c r="K19" i="2"/>
  <c r="H20" i="2"/>
  <c r="K20" i="2"/>
  <c r="H21" i="2"/>
  <c r="K21" i="2"/>
  <c r="K25" i="2"/>
  <c r="Q12" i="2"/>
  <c r="S12" i="2"/>
  <c r="Q13" i="2"/>
  <c r="S13" i="2"/>
  <c r="Q14" i="2"/>
  <c r="S14" i="2"/>
  <c r="Q15" i="2"/>
  <c r="S15" i="2"/>
  <c r="Q16" i="2"/>
  <c r="S16" i="2"/>
  <c r="Q18" i="2"/>
  <c r="S18" i="2"/>
  <c r="Q19" i="2"/>
  <c r="S19" i="2"/>
  <c r="U25" i="2"/>
  <c r="U16" i="2"/>
  <c r="Q17" i="2"/>
  <c r="S17" i="2"/>
  <c r="U18" i="2"/>
  <c r="U19" i="2"/>
  <c r="Q20" i="2"/>
  <c r="S20" i="2"/>
  <c r="Q21" i="2"/>
  <c r="S21" i="2"/>
  <c r="H22" i="2"/>
  <c r="K22" i="2"/>
  <c r="Q22" i="2"/>
  <c r="S22" i="2"/>
  <c r="H23" i="2"/>
  <c r="K23" i="2"/>
  <c r="Q23" i="2"/>
  <c r="S23" i="2"/>
  <c r="H24" i="2"/>
  <c r="K24" i="2"/>
  <c r="Q24" i="2"/>
  <c r="S24" i="2"/>
  <c r="H25" i="2"/>
  <c r="M25" i="2"/>
  <c r="S25" i="2"/>
  <c r="H43" i="2"/>
  <c r="K43" i="2"/>
  <c r="M43" i="2"/>
  <c r="H44" i="2"/>
  <c r="K44" i="2"/>
  <c r="H45" i="2"/>
  <c r="K45" i="2"/>
  <c r="H48" i="2"/>
  <c r="K48" i="2"/>
  <c r="H49" i="2"/>
  <c r="K49" i="2"/>
  <c r="H50" i="2"/>
  <c r="K50" i="2"/>
  <c r="H51" i="2"/>
  <c r="K51" i="2"/>
  <c r="H52" i="2"/>
  <c r="K52" i="2"/>
  <c r="H53" i="2"/>
  <c r="K53" i="2"/>
  <c r="H54" i="2"/>
  <c r="K54" i="2"/>
  <c r="H55" i="2"/>
  <c r="K55" i="2"/>
  <c r="K56" i="2"/>
  <c r="Q47" i="2" s="1"/>
  <c r="S47" i="2" s="1"/>
  <c r="M44" i="2"/>
  <c r="M45" i="2"/>
  <c r="Q45" i="2"/>
  <c r="S45" i="2" s="1"/>
  <c r="Q46" i="2"/>
  <c r="S46" i="2" s="1"/>
  <c r="H47" i="2"/>
  <c r="M48" i="2"/>
  <c r="M49" i="2"/>
  <c r="M50" i="2"/>
  <c r="Q50" i="2"/>
  <c r="S50" i="2" s="1"/>
  <c r="M51" i="2"/>
  <c r="M52" i="2"/>
  <c r="M53" i="2"/>
  <c r="M54" i="2"/>
  <c r="M55" i="2"/>
  <c r="H56" i="2"/>
  <c r="M56" i="2"/>
  <c r="H63" i="2"/>
  <c r="K63" i="2"/>
  <c r="H72" i="2"/>
  <c r="K64" i="2"/>
  <c r="M64" i="2"/>
  <c r="K72" i="2"/>
  <c r="M72" i="2"/>
  <c r="H76" i="2"/>
  <c r="K76" i="2"/>
  <c r="M76" i="2"/>
  <c r="H77" i="2"/>
  <c r="K77" i="2"/>
  <c r="H78" i="2"/>
  <c r="K78" i="2"/>
  <c r="K79" i="2"/>
  <c r="H81" i="2"/>
  <c r="K81" i="2"/>
  <c r="H82" i="2"/>
  <c r="K82" i="2"/>
  <c r="H83" i="2"/>
  <c r="K83" i="2"/>
  <c r="H84" i="2"/>
  <c r="K84" i="2"/>
  <c r="H85" i="2"/>
  <c r="K85" i="2"/>
  <c r="H86" i="2"/>
  <c r="K86" i="2"/>
  <c r="H87" i="2"/>
  <c r="K87" i="2"/>
  <c r="H88" i="2"/>
  <c r="K88" i="2"/>
  <c r="K89" i="2"/>
  <c r="Q76" i="2"/>
  <c r="S76" i="2"/>
  <c r="M77" i="2"/>
  <c r="Q77" i="2"/>
  <c r="S77" i="2"/>
  <c r="M78" i="2"/>
  <c r="Q78" i="2"/>
  <c r="S78" i="2"/>
  <c r="H79" i="2"/>
  <c r="Q79" i="2"/>
  <c r="S79" i="2"/>
  <c r="H80" i="2"/>
  <c r="Q80" i="2"/>
  <c r="S80" i="2"/>
  <c r="M81" i="2"/>
  <c r="Q81" i="2"/>
  <c r="S81" i="2"/>
  <c r="M82" i="2"/>
  <c r="Q82" i="2"/>
  <c r="S82" i="2"/>
  <c r="M83" i="2"/>
  <c r="Q83" i="2"/>
  <c r="S83" i="2"/>
  <c r="M84" i="2"/>
  <c r="Q84" i="2"/>
  <c r="S84" i="2"/>
  <c r="M85" i="2"/>
  <c r="Q85" i="2"/>
  <c r="S85" i="2"/>
  <c r="M86" i="2"/>
  <c r="Q86" i="2"/>
  <c r="S86" i="2"/>
  <c r="M87" i="2"/>
  <c r="Q87" i="2"/>
  <c r="S87" i="2"/>
  <c r="M88" i="2"/>
  <c r="Q88" i="2"/>
  <c r="S88" i="2"/>
  <c r="B89" i="2"/>
  <c r="H89" i="2"/>
  <c r="M89" i="2"/>
  <c r="S89" i="2"/>
  <c r="H96" i="2"/>
  <c r="K96" i="2"/>
  <c r="K97" i="2"/>
  <c r="M97" i="2"/>
  <c r="H98" i="2"/>
  <c r="K98" i="2"/>
  <c r="H105" i="2"/>
  <c r="K105" i="2"/>
  <c r="M105" i="2"/>
  <c r="Q55" i="2" l="1"/>
  <c r="S55" i="2" s="1"/>
  <c r="Q49" i="2"/>
  <c r="S49" i="2" s="1"/>
  <c r="Q43" i="2"/>
  <c r="S43" i="2" s="1"/>
  <c r="Q53" i="2"/>
  <c r="S53" i="2" s="1"/>
  <c r="Q48" i="2"/>
  <c r="S48" i="2" s="1"/>
  <c r="Q52" i="2"/>
  <c r="S52" i="2" s="1"/>
  <c r="Q51" i="2"/>
  <c r="S51" i="2" s="1"/>
  <c r="Q44" i="2"/>
  <c r="S44" i="2" s="1"/>
  <c r="S56" i="2" s="1"/>
  <c r="Q54" i="2"/>
  <c r="S54" i="2" s="1"/>
</calcChain>
</file>

<file path=xl/sharedStrings.xml><?xml version="1.0" encoding="utf-8"?>
<sst xmlns="http://schemas.openxmlformats.org/spreadsheetml/2006/main" count="475" uniqueCount="120">
  <si>
    <t xml:space="preserve"> V 2O3   </t>
  </si>
  <si>
    <t xml:space="preserve"> Cr2O3   </t>
  </si>
  <si>
    <t xml:space="preserve"> NiO     </t>
  </si>
  <si>
    <t xml:space="preserve">    Total</t>
  </si>
  <si>
    <t>SiO2</t>
  </si>
  <si>
    <t>TiO2</t>
  </si>
  <si>
    <t>Al2O3</t>
  </si>
  <si>
    <t>FeO</t>
  </si>
  <si>
    <t>求める陽イオン数</t>
  </si>
  <si>
    <t>Oxides</t>
  </si>
  <si>
    <t>wt%</t>
  </si>
  <si>
    <t>Molar weight</t>
  </si>
  <si>
    <t>Cations</t>
  </si>
  <si>
    <t>Oxygens</t>
  </si>
  <si>
    <t>Number of Oxygen = 6</t>
  </si>
  <si>
    <t>sum</t>
    <phoneticPr fontId="3"/>
  </si>
  <si>
    <t>Ni</t>
    <phoneticPr fontId="3"/>
  </si>
  <si>
    <t>Wo</t>
  </si>
  <si>
    <t>En</t>
  </si>
  <si>
    <t>Fs</t>
  </si>
  <si>
    <t xml:space="preserve"> Mn</t>
    <phoneticPr fontId="3"/>
  </si>
  <si>
    <t xml:space="preserve"> Mg   </t>
    <phoneticPr fontId="3"/>
  </si>
  <si>
    <t xml:space="preserve"> Ca   </t>
    <phoneticPr fontId="3"/>
  </si>
  <si>
    <t xml:space="preserve"> Na  </t>
    <phoneticPr fontId="3"/>
  </si>
  <si>
    <t>K</t>
    <phoneticPr fontId="3"/>
  </si>
  <si>
    <t>Mt</t>
    <phoneticPr fontId="3"/>
  </si>
  <si>
    <t>MnO</t>
  </si>
  <si>
    <t>MgO</t>
  </si>
  <si>
    <t>CaO</t>
  </si>
  <si>
    <t>Na2O</t>
  </si>
  <si>
    <t>Fe3+</t>
    <phoneticPr fontId="3"/>
  </si>
  <si>
    <t>Fe2+</t>
    <phoneticPr fontId="3"/>
  </si>
  <si>
    <r>
      <t>輝石の酸素数</t>
    </r>
    <r>
      <rPr>
        <sz val="10"/>
        <rFont val="Helv"/>
      </rPr>
      <t>=6.0</t>
    </r>
  </si>
  <si>
    <r>
      <t>長石の酸素数</t>
    </r>
    <r>
      <rPr>
        <sz val="10"/>
        <rFont val="Helv"/>
      </rPr>
      <t>=8.0</t>
    </r>
  </si>
  <si>
    <r>
      <t>カンラン石の酸素数</t>
    </r>
    <r>
      <rPr>
        <sz val="10"/>
        <rFont val="Helv"/>
      </rPr>
      <t>=4.0</t>
    </r>
  </si>
  <si>
    <r>
      <t>磁鉄鉱の酸素数</t>
    </r>
    <r>
      <rPr>
        <sz val="10"/>
        <rFont val="Helv"/>
      </rPr>
      <t>=4.0</t>
    </r>
  </si>
  <si>
    <t>Cr-sp</t>
    <phoneticPr fontId="3"/>
  </si>
  <si>
    <t>Number of Oxygen = 4</t>
    <phoneticPr fontId="3"/>
  </si>
  <si>
    <t xml:space="preserve">SiO2    </t>
    <phoneticPr fontId="3"/>
  </si>
  <si>
    <t>Si</t>
    <phoneticPr fontId="3"/>
  </si>
  <si>
    <t xml:space="preserve"> Ti  </t>
    <phoneticPr fontId="3"/>
  </si>
  <si>
    <t xml:space="preserve"> Al</t>
    <phoneticPr fontId="3"/>
  </si>
  <si>
    <t>V</t>
    <phoneticPr fontId="3"/>
  </si>
  <si>
    <t>Cr</t>
    <phoneticPr fontId="3"/>
  </si>
  <si>
    <t>分析値から鉱物の理想的な基本化学式にある酸素数を仮定して，陽イオンの数を計算する</t>
  </si>
  <si>
    <t>下記の分析値は輝石の場合の計算例</t>
  </si>
  <si>
    <t>分析値</t>
  </si>
  <si>
    <t xml:space="preserve">   SiO2    </t>
  </si>
  <si>
    <t>÷</t>
  </si>
  <si>
    <t>=</t>
  </si>
  <si>
    <t xml:space="preserve"> TiO2    </t>
  </si>
  <si>
    <t xml:space="preserve"> Al2O3   </t>
  </si>
  <si>
    <t>3/2</t>
  </si>
  <si>
    <t>Fe2O3</t>
  </si>
  <si>
    <t>mol%</t>
  </si>
  <si>
    <t xml:space="preserve"> FeO     </t>
  </si>
  <si>
    <t xml:space="preserve"> MnO     </t>
  </si>
  <si>
    <t xml:space="preserve"> MgO     </t>
  </si>
  <si>
    <t xml:space="preserve"> CaO     </t>
  </si>
  <si>
    <t xml:space="preserve"> Na2O    </t>
  </si>
  <si>
    <t>1/2</t>
  </si>
  <si>
    <t xml:space="preserve"> K 2O    </t>
  </si>
  <si>
    <t>K2O</t>
  </si>
  <si>
    <t>´</t>
  </si>
  <si>
    <t xml:space="preserve"> Mg</t>
    <phoneticPr fontId="3"/>
  </si>
  <si>
    <t xml:space="preserve"> Ca</t>
    <phoneticPr fontId="3"/>
  </si>
  <si>
    <t xml:space="preserve"> Na</t>
    <phoneticPr fontId="3"/>
  </si>
  <si>
    <t xml:space="preserve"> Ti</t>
    <phoneticPr fontId="3"/>
  </si>
  <si>
    <t>Cr2O3</t>
    <phoneticPr fontId="13"/>
  </si>
  <si>
    <t>NiO</t>
    <phoneticPr fontId="13"/>
  </si>
  <si>
    <t>Oxides</t>
    <phoneticPr fontId="13"/>
  </si>
  <si>
    <t>Molar weights</t>
    <phoneticPr fontId="13"/>
  </si>
  <si>
    <t>Cation#</t>
    <phoneticPr fontId="13"/>
  </si>
  <si>
    <t>Oxigen#</t>
    <phoneticPr fontId="13"/>
  </si>
  <si>
    <t>Olivine</t>
    <phoneticPr fontId="13"/>
  </si>
  <si>
    <t>Spinel</t>
    <phoneticPr fontId="13"/>
  </si>
  <si>
    <t>Opx</t>
    <phoneticPr fontId="13"/>
  </si>
  <si>
    <t>Cpx</t>
    <phoneticPr fontId="13"/>
  </si>
  <si>
    <t>FeO</t>
    <phoneticPr fontId="13"/>
  </si>
  <si>
    <t>Al2O3</t>
    <phoneticPr fontId="13"/>
  </si>
  <si>
    <t>TiO2</t>
    <phoneticPr fontId="13"/>
  </si>
  <si>
    <t>SiO2</t>
    <phoneticPr fontId="13"/>
  </si>
  <si>
    <t>MgO</t>
    <phoneticPr fontId="13"/>
  </si>
  <si>
    <t>CaO</t>
    <phoneticPr fontId="13"/>
  </si>
  <si>
    <t>MnO</t>
    <phoneticPr fontId="13"/>
  </si>
  <si>
    <t>Na2O</t>
    <phoneticPr fontId="13"/>
  </si>
  <si>
    <t>K2O</t>
    <phoneticPr fontId="13"/>
  </si>
  <si>
    <t>Plagioclase</t>
    <phoneticPr fontId="13"/>
  </si>
  <si>
    <t>P2O5</t>
    <phoneticPr fontId="13"/>
  </si>
  <si>
    <t>S</t>
    <phoneticPr fontId="13"/>
  </si>
  <si>
    <t>F</t>
    <phoneticPr fontId="13"/>
  </si>
  <si>
    <t>Cl</t>
    <phoneticPr fontId="13"/>
  </si>
  <si>
    <t>Ilmenite</t>
    <phoneticPr fontId="13"/>
  </si>
  <si>
    <t>Magnetite</t>
    <phoneticPr fontId="13"/>
  </si>
  <si>
    <t>Quartz</t>
    <phoneticPr fontId="13"/>
  </si>
  <si>
    <t>Amphibole</t>
    <phoneticPr fontId="13"/>
  </si>
  <si>
    <t>Chlorite</t>
    <phoneticPr fontId="13"/>
  </si>
  <si>
    <t>Epidote</t>
    <phoneticPr fontId="13"/>
  </si>
  <si>
    <t>V2O3</t>
    <phoneticPr fontId="13"/>
  </si>
  <si>
    <t>Mineral</t>
    <phoneticPr fontId="13"/>
  </si>
  <si>
    <t>Elements</t>
    <phoneticPr fontId="13"/>
  </si>
  <si>
    <t>Si</t>
    <phoneticPr fontId="13"/>
  </si>
  <si>
    <t>Ti</t>
    <phoneticPr fontId="13"/>
  </si>
  <si>
    <t>Al</t>
    <phoneticPr fontId="13"/>
  </si>
  <si>
    <t>Mn</t>
    <phoneticPr fontId="13"/>
  </si>
  <si>
    <t>Mg</t>
    <phoneticPr fontId="13"/>
  </si>
  <si>
    <t>Ca</t>
    <phoneticPr fontId="13"/>
  </si>
  <si>
    <t>Na</t>
    <phoneticPr fontId="13"/>
  </si>
  <si>
    <t>K</t>
    <phoneticPr fontId="13"/>
  </si>
  <si>
    <t>V</t>
    <phoneticPr fontId="13"/>
  </si>
  <si>
    <t>Cr</t>
    <phoneticPr fontId="13"/>
  </si>
  <si>
    <t>Ni</t>
    <phoneticPr fontId="13"/>
  </si>
  <si>
    <t>P</t>
    <phoneticPr fontId="13"/>
  </si>
  <si>
    <t>Fe</t>
    <phoneticPr fontId="13"/>
  </si>
  <si>
    <t>Garnet</t>
    <phoneticPr fontId="15"/>
  </si>
  <si>
    <t>Mica</t>
    <phoneticPr fontId="15"/>
  </si>
  <si>
    <t>Fe2O3</t>
    <phoneticPr fontId="13"/>
  </si>
  <si>
    <t>Fe3</t>
    <phoneticPr fontId="13"/>
  </si>
  <si>
    <t>SO3</t>
    <phoneticPr fontId="13"/>
  </si>
  <si>
    <t>Apatite</t>
    <phoneticPr fontId="1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</si>
</sst>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0000"/>
    <numFmt numFmtId="178" formatCode="0.00_ "/>
  </numFmts>
  <fonts count="16">
    <font>
      <sz val="10"/>
      <name val="Osaka"/>
      <charset val="128"/>
    </font>
    <font>
      <b/>
      <sz val="10"/>
      <name val="Osaka"/>
      <family val="2"/>
      <charset val="128"/>
    </font>
    <font>
      <sz val="10"/>
      <name val="Osaka"/>
      <family val="2"/>
      <charset val="128"/>
    </font>
    <font>
      <sz val="6"/>
      <name val="Osaka"/>
      <family val="2"/>
      <charset val="128"/>
    </font>
    <font>
      <sz val="10"/>
      <name val="Helv"/>
    </font>
    <font>
      <b/>
      <sz val="10"/>
      <name val="Helv"/>
    </font>
    <font>
      <sz val="10"/>
      <name val="Osaka"/>
      <family val="2"/>
      <charset val="128"/>
    </font>
    <font>
      <sz val="10"/>
      <name val="Symbol"/>
      <family val="1"/>
      <charset val="2"/>
    </font>
    <font>
      <sz val="10"/>
      <color indexed="10"/>
      <name val="Helv"/>
    </font>
    <font>
      <sz val="10"/>
      <color indexed="10"/>
      <name val="Symbol"/>
      <family val="1"/>
      <charset val="2"/>
    </font>
    <font>
      <b/>
      <sz val="10"/>
      <color indexed="10"/>
      <name val="Helv"/>
    </font>
    <font>
      <b/>
      <sz val="18"/>
      <name val="Times"/>
      <family val="1"/>
    </font>
    <font>
      <sz val="10"/>
      <name val="Times"/>
      <family val="1"/>
    </font>
    <font>
      <sz val="6"/>
      <name val="Osaka"/>
      <family val="2"/>
      <charset val="128"/>
    </font>
    <font>
      <sz val="10"/>
      <name val="Calibri"/>
      <family val="2"/>
    </font>
    <font>
      <sz val="6"/>
      <name val="Osaka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176" fontId="12" fillId="0" borderId="0"/>
    <xf numFmtId="0" fontId="11" fillId="0" borderId="0"/>
  </cellStyleXfs>
  <cellXfs count="42">
    <xf numFmtId="0" fontId="0" fillId="0" borderId="0" xfId="0"/>
    <xf numFmtId="2" fontId="1" fillId="0" borderId="0" xfId="0" applyNumberFormat="1" applyFont="1"/>
    <xf numFmtId="2" fontId="4" fillId="0" borderId="0" xfId="0" applyNumberFormat="1" applyFont="1"/>
    <xf numFmtId="0" fontId="4" fillId="0" borderId="0" xfId="0" applyFont="1"/>
    <xf numFmtId="176" fontId="4" fillId="0" borderId="0" xfId="0" applyNumberFormat="1" applyFont="1"/>
    <xf numFmtId="0" fontId="4" fillId="0" borderId="0" xfId="0" applyFont="1" applyAlignment="1">
      <alignment horizontal="center"/>
    </xf>
    <xf numFmtId="177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177" fontId="4" fillId="0" borderId="0" xfId="0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176" fontId="4" fillId="0" borderId="1" xfId="0" applyNumberFormat="1" applyFont="1" applyBorder="1"/>
    <xf numFmtId="177" fontId="4" fillId="0" borderId="1" xfId="0" applyNumberFormat="1" applyFont="1" applyBorder="1"/>
    <xf numFmtId="177" fontId="4" fillId="0" borderId="1" xfId="0" applyNumberFormat="1" applyFont="1" applyBorder="1" applyAlignment="1">
      <alignment horizontal="center"/>
    </xf>
    <xf numFmtId="178" fontId="4" fillId="0" borderId="0" xfId="0" applyNumberFormat="1" applyFont="1"/>
    <xf numFmtId="178" fontId="4" fillId="0" borderId="1" xfId="0" applyNumberFormat="1" applyFont="1" applyBorder="1"/>
    <xf numFmtId="0" fontId="2" fillId="0" borderId="0" xfId="0" applyFont="1" applyAlignment="1">
      <alignment horizontal="left"/>
    </xf>
    <xf numFmtId="177" fontId="5" fillId="0" borderId="0" xfId="0" applyNumberFormat="1" applyFont="1"/>
    <xf numFmtId="0" fontId="6" fillId="0" borderId="0" xfId="0" applyFont="1" applyAlignment="1">
      <alignment horizontal="left"/>
    </xf>
    <xf numFmtId="177" fontId="1" fillId="0" borderId="0" xfId="0" applyNumberFormat="1" applyFo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2" fontId="5" fillId="0" borderId="0" xfId="0" applyNumberFormat="1" applyFont="1"/>
    <xf numFmtId="0" fontId="5" fillId="0" borderId="1" xfId="0" applyFont="1" applyBorder="1" applyAlignment="1">
      <alignment horizontal="left"/>
    </xf>
    <xf numFmtId="177" fontId="5" fillId="0" borderId="1" xfId="0" applyNumberFormat="1" applyFont="1" applyBorder="1"/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2" fontId="4" fillId="0" borderId="1" xfId="0" applyNumberFormat="1" applyFont="1" applyBorder="1"/>
    <xf numFmtId="0" fontId="8" fillId="0" borderId="0" xfId="0" applyFont="1" applyAlignment="1">
      <alignment horizontal="center"/>
    </xf>
    <xf numFmtId="2" fontId="8" fillId="0" borderId="0" xfId="0" applyNumberFormat="1" applyFont="1"/>
    <xf numFmtId="176" fontId="8" fillId="0" borderId="0" xfId="0" applyNumberFormat="1" applyFont="1"/>
    <xf numFmtId="0" fontId="9" fillId="0" borderId="0" xfId="0" applyFont="1" applyAlignment="1">
      <alignment horizontal="center"/>
    </xf>
    <xf numFmtId="177" fontId="8" fillId="0" borderId="0" xfId="0" applyNumberFormat="1" applyFont="1"/>
    <xf numFmtId="0" fontId="8" fillId="0" borderId="0" xfId="0" quotePrefix="1" applyFont="1" applyAlignment="1">
      <alignment horizontal="center"/>
    </xf>
    <xf numFmtId="177" fontId="10" fillId="0" borderId="0" xfId="0" applyNumberFormat="1" applyFont="1"/>
    <xf numFmtId="0" fontId="8" fillId="0" borderId="0" xfId="0" applyFont="1" applyAlignment="1">
      <alignment horizontal="right"/>
    </xf>
    <xf numFmtId="0" fontId="8" fillId="0" borderId="0" xfId="0" applyFont="1"/>
    <xf numFmtId="178" fontId="8" fillId="0" borderId="0" xfId="0" applyNumberFormat="1" applyFont="1"/>
    <xf numFmtId="0" fontId="14" fillId="0" borderId="0" xfId="0" applyFont="1" applyAlignment="1">
      <alignment horizontal="center" vertical="center"/>
    </xf>
  </cellXfs>
  <cellStyles count="3">
    <cellStyle name="3 dp" xfId="1" xr:uid="{00000000-0005-0000-0000-000000000000}"/>
    <cellStyle name="Heading" xfId="2" xr:uid="{00000000-0005-0000-0000-000001000000}"/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067D4-9A7F-4D8C-AC2D-FA52FB1EC2CE}">
  <dimension ref="A1:R5"/>
  <sheetViews>
    <sheetView workbookViewId="0">
      <selection activeCell="O4" sqref="O4"/>
    </sheetView>
  </sheetViews>
  <sheetFormatPr defaultColWidth="8.88671875" defaultRowHeight="13.8"/>
  <cols>
    <col min="1" max="1" width="12.6640625" style="41" customWidth="1"/>
    <col min="2" max="16384" width="8.88671875" style="41"/>
  </cols>
  <sheetData>
    <row r="1" spans="1:18">
      <c r="A1" s="41" t="s">
        <v>70</v>
      </c>
      <c r="B1" s="41" t="s">
        <v>81</v>
      </c>
      <c r="C1" s="41" t="s">
        <v>80</v>
      </c>
      <c r="D1" s="41" t="s">
        <v>79</v>
      </c>
      <c r="E1" s="41" t="s">
        <v>78</v>
      </c>
      <c r="F1" s="41" t="s">
        <v>84</v>
      </c>
      <c r="G1" s="41" t="s">
        <v>82</v>
      </c>
      <c r="H1" s="41" t="s">
        <v>83</v>
      </c>
      <c r="I1" s="41" t="s">
        <v>85</v>
      </c>
      <c r="J1" s="41" t="s">
        <v>86</v>
      </c>
      <c r="K1" s="41" t="s">
        <v>98</v>
      </c>
      <c r="L1" s="41" t="s">
        <v>68</v>
      </c>
      <c r="M1" s="41" t="s">
        <v>69</v>
      </c>
      <c r="N1" s="41" t="s">
        <v>88</v>
      </c>
      <c r="O1" s="41" t="s">
        <v>118</v>
      </c>
      <c r="P1" s="41" t="s">
        <v>90</v>
      </c>
      <c r="Q1" s="41" t="s">
        <v>91</v>
      </c>
      <c r="R1" s="41" t="s">
        <v>116</v>
      </c>
    </row>
    <row r="2" spans="1:18">
      <c r="A2" s="41" t="s">
        <v>71</v>
      </c>
      <c r="B2" s="41">
        <v>60.084299999999999</v>
      </c>
      <c r="C2" s="41">
        <v>79.878799999999998</v>
      </c>
      <c r="D2" s="41">
        <v>101.96127799999999</v>
      </c>
      <c r="E2" s="41">
        <v>71.846400000000003</v>
      </c>
      <c r="F2" s="41">
        <v>70.937449999999998</v>
      </c>
      <c r="G2" s="41">
        <v>40.304400000000001</v>
      </c>
      <c r="H2" s="41">
        <v>56.077400000000004</v>
      </c>
      <c r="I2" s="41">
        <v>61.978936000000004</v>
      </c>
      <c r="J2" s="41">
        <v>94.195999999999998</v>
      </c>
      <c r="K2" s="41">
        <v>149.88120000000001</v>
      </c>
      <c r="L2" s="41">
        <v>151.99039999999999</v>
      </c>
      <c r="M2" s="41">
        <v>74.692800000000005</v>
      </c>
      <c r="N2" s="41">
        <v>141.9451</v>
      </c>
      <c r="O2" s="41">
        <v>80.063699999999997</v>
      </c>
      <c r="P2" s="41">
        <v>18.9984</v>
      </c>
      <c r="Q2" s="41">
        <v>35.453000000000003</v>
      </c>
      <c r="R2" s="41">
        <v>159.68819999999999</v>
      </c>
    </row>
    <row r="3" spans="1:18">
      <c r="A3" s="41" t="s">
        <v>72</v>
      </c>
      <c r="B3" s="41">
        <v>1</v>
      </c>
      <c r="C3" s="41">
        <v>1</v>
      </c>
      <c r="D3" s="41">
        <v>2</v>
      </c>
      <c r="E3" s="41">
        <v>1</v>
      </c>
      <c r="F3" s="41">
        <v>1</v>
      </c>
      <c r="G3" s="41">
        <v>1</v>
      </c>
      <c r="H3" s="41">
        <v>1</v>
      </c>
      <c r="I3" s="41">
        <v>2</v>
      </c>
      <c r="J3" s="41">
        <v>2</v>
      </c>
      <c r="K3" s="41">
        <v>2</v>
      </c>
      <c r="L3" s="41">
        <v>2</v>
      </c>
      <c r="M3" s="41">
        <v>1</v>
      </c>
      <c r="N3" s="41">
        <v>2</v>
      </c>
      <c r="O3" s="41">
        <v>1</v>
      </c>
      <c r="P3" s="41">
        <v>1</v>
      </c>
      <c r="Q3" s="41">
        <v>1</v>
      </c>
      <c r="R3" s="41">
        <v>2</v>
      </c>
    </row>
    <row r="4" spans="1:18">
      <c r="A4" s="41" t="s">
        <v>73</v>
      </c>
      <c r="B4" s="41">
        <v>2</v>
      </c>
      <c r="C4" s="41">
        <v>2</v>
      </c>
      <c r="D4" s="41">
        <v>3</v>
      </c>
      <c r="E4" s="41">
        <v>1</v>
      </c>
      <c r="F4" s="41">
        <v>1</v>
      </c>
      <c r="G4" s="41">
        <v>1</v>
      </c>
      <c r="H4" s="41">
        <v>1</v>
      </c>
      <c r="I4" s="41">
        <v>1</v>
      </c>
      <c r="J4" s="41">
        <v>1</v>
      </c>
      <c r="K4" s="41">
        <v>3</v>
      </c>
      <c r="L4" s="41">
        <v>3</v>
      </c>
      <c r="M4" s="41">
        <v>1</v>
      </c>
      <c r="N4" s="41">
        <v>5</v>
      </c>
      <c r="O4" s="41">
        <v>3</v>
      </c>
      <c r="P4" s="41">
        <v>0</v>
      </c>
      <c r="Q4" s="41">
        <v>0</v>
      </c>
      <c r="R4" s="41">
        <v>3</v>
      </c>
    </row>
    <row r="5" spans="1:18">
      <c r="A5" s="41" t="s">
        <v>100</v>
      </c>
      <c r="B5" s="41" t="s">
        <v>101</v>
      </c>
      <c r="C5" s="41" t="s">
        <v>102</v>
      </c>
      <c r="D5" s="41" t="s">
        <v>103</v>
      </c>
      <c r="E5" s="41" t="s">
        <v>113</v>
      </c>
      <c r="F5" s="41" t="s">
        <v>104</v>
      </c>
      <c r="G5" s="41" t="s">
        <v>105</v>
      </c>
      <c r="H5" s="41" t="s">
        <v>106</v>
      </c>
      <c r="I5" s="41" t="s">
        <v>107</v>
      </c>
      <c r="J5" s="41" t="s">
        <v>108</v>
      </c>
      <c r="K5" s="41" t="s">
        <v>109</v>
      </c>
      <c r="L5" s="41" t="s">
        <v>110</v>
      </c>
      <c r="M5" s="41" t="s">
        <v>111</v>
      </c>
      <c r="N5" s="41" t="s">
        <v>112</v>
      </c>
      <c r="O5" s="41" t="s">
        <v>89</v>
      </c>
      <c r="P5" s="41" t="s">
        <v>90</v>
      </c>
      <c r="Q5" s="41" t="s">
        <v>91</v>
      </c>
      <c r="R5" s="41" t="s">
        <v>117</v>
      </c>
    </row>
  </sheetData>
  <phoneticPr fontId="1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C1B4-8798-4A30-88D9-B5AB4470D4E3}">
  <dimension ref="A1:O2"/>
  <sheetViews>
    <sheetView tabSelected="1" workbookViewId="0">
      <selection activeCell="M8" sqref="M8"/>
    </sheetView>
  </sheetViews>
  <sheetFormatPr defaultColWidth="8.88671875" defaultRowHeight="13.8"/>
  <cols>
    <col min="1" max="1" width="12.6640625" style="41" customWidth="1"/>
    <col min="2" max="16384" width="8.88671875" style="41"/>
  </cols>
  <sheetData>
    <row r="1" spans="1:15">
      <c r="A1" s="41" t="s">
        <v>99</v>
      </c>
      <c r="B1" s="41" t="s">
        <v>74</v>
      </c>
      <c r="C1" s="41" t="s">
        <v>76</v>
      </c>
      <c r="D1" s="41" t="s">
        <v>77</v>
      </c>
      <c r="E1" s="41" t="s">
        <v>75</v>
      </c>
      <c r="F1" s="41" t="s">
        <v>87</v>
      </c>
      <c r="G1" s="41" t="s">
        <v>92</v>
      </c>
      <c r="H1" s="41" t="s">
        <v>93</v>
      </c>
      <c r="I1" s="41" t="s">
        <v>94</v>
      </c>
      <c r="J1" s="41" t="s">
        <v>95</v>
      </c>
      <c r="K1" s="41" t="s">
        <v>96</v>
      </c>
      <c r="L1" s="41" t="s">
        <v>97</v>
      </c>
      <c r="M1" s="41" t="s">
        <v>115</v>
      </c>
      <c r="N1" s="41" t="s">
        <v>114</v>
      </c>
      <c r="O1" s="41" t="s">
        <v>119</v>
      </c>
    </row>
    <row r="2" spans="1:15">
      <c r="A2" s="41" t="s">
        <v>73</v>
      </c>
      <c r="B2" s="41">
        <v>4</v>
      </c>
      <c r="C2" s="41">
        <v>6</v>
      </c>
      <c r="D2" s="41">
        <v>6</v>
      </c>
      <c r="E2" s="41">
        <v>4</v>
      </c>
      <c r="F2" s="41">
        <v>8</v>
      </c>
      <c r="G2" s="41">
        <v>3</v>
      </c>
      <c r="H2" s="41">
        <v>4</v>
      </c>
      <c r="I2" s="41">
        <v>2</v>
      </c>
      <c r="J2" s="41">
        <v>23</v>
      </c>
      <c r="K2" s="41">
        <v>10</v>
      </c>
      <c r="L2" s="41">
        <v>12</v>
      </c>
      <c r="M2" s="41">
        <v>22</v>
      </c>
      <c r="N2" s="41">
        <v>12</v>
      </c>
      <c r="O2" s="41">
        <v>10</v>
      </c>
    </row>
  </sheetData>
  <phoneticPr fontId="1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105"/>
  <sheetViews>
    <sheetView topLeftCell="A8" workbookViewId="0">
      <pane xSplit="1" topLeftCell="B1" activePane="topRight" state="frozenSplit"/>
      <selection activeCell="A46" sqref="A1:IV65536"/>
      <selection pane="topRight" activeCell="A4" sqref="A4"/>
    </sheetView>
  </sheetViews>
  <sheetFormatPr defaultColWidth="10.6640625" defaultRowHeight="12.6"/>
  <cols>
    <col min="1" max="2" width="6.88671875" style="3" customWidth="1"/>
    <col min="3" max="3" width="2.44140625" style="3" customWidth="1"/>
    <col min="4" max="4" width="9.44140625" style="3" customWidth="1"/>
    <col min="5" max="5" width="2.33203125" style="3" customWidth="1"/>
    <col min="6" max="6" width="2.6640625" style="3" customWidth="1"/>
    <col min="7" max="7" width="3.33203125" style="3" customWidth="1"/>
    <col min="8" max="8" width="8.88671875" style="3" customWidth="1"/>
    <col min="9" max="9" width="2.88671875" style="3" customWidth="1"/>
    <col min="10" max="10" width="4.109375" style="3" customWidth="1"/>
    <col min="11" max="11" width="9.44140625" style="3" customWidth="1"/>
    <col min="12" max="12" width="5.44140625" style="3" customWidth="1"/>
    <col min="13" max="13" width="8.88671875" style="3" customWidth="1"/>
    <col min="14" max="14" width="2.5546875" style="3" customWidth="1"/>
    <col min="15" max="15" width="3" style="3" customWidth="1"/>
    <col min="16" max="16" width="2.6640625" style="3" customWidth="1"/>
    <col min="17" max="17" width="10.109375" style="3" customWidth="1"/>
    <col min="18" max="18" width="5.33203125" style="3" customWidth="1"/>
    <col min="19" max="19" width="10.44140625" style="3" customWidth="1"/>
    <col min="20" max="20" width="5.44140625" style="3" customWidth="1"/>
    <col min="21" max="21" width="7.33203125" style="3" customWidth="1"/>
    <col min="22" max="256" width="12.6640625" style="3" customWidth="1"/>
    <col min="257" max="16384" width="10.6640625" style="3"/>
  </cols>
  <sheetData>
    <row r="1" spans="1:64" ht="13.2">
      <c r="A1" s="18" t="s">
        <v>44</v>
      </c>
    </row>
    <row r="2" spans="1:64" ht="13.2">
      <c r="A2" s="20" t="s">
        <v>45</v>
      </c>
    </row>
    <row r="3" spans="1:64">
      <c r="A3" s="8"/>
    </row>
    <row r="4" spans="1:64" ht="13.2">
      <c r="A4" s="20" t="s">
        <v>32</v>
      </c>
    </row>
    <row r="5" spans="1:64" ht="13.2">
      <c r="A5" s="20" t="s">
        <v>33</v>
      </c>
    </row>
    <row r="6" spans="1:64" ht="13.2">
      <c r="A6" s="20" t="s">
        <v>34</v>
      </c>
    </row>
    <row r="7" spans="1:64" ht="13.2">
      <c r="A7" s="20" t="s">
        <v>35</v>
      </c>
    </row>
    <row r="8" spans="1:64">
      <c r="A8" s="8"/>
      <c r="BL8" s="3">
        <v>0</v>
      </c>
    </row>
    <row r="9" spans="1:64">
      <c r="A9" s="8"/>
    </row>
    <row r="10" spans="1:64" ht="13.2">
      <c r="B10" s="1" t="s">
        <v>46</v>
      </c>
      <c r="S10" s="21" t="s">
        <v>8</v>
      </c>
    </row>
    <row r="11" spans="1:64">
      <c r="A11" s="5" t="s">
        <v>9</v>
      </c>
      <c r="B11" s="22" t="s">
        <v>10</v>
      </c>
      <c r="D11" s="4" t="s">
        <v>11</v>
      </c>
      <c r="H11" s="6" t="s">
        <v>12</v>
      </c>
      <c r="K11" s="9" t="s">
        <v>13</v>
      </c>
      <c r="L11" s="9"/>
      <c r="M11" s="6" t="s">
        <v>12</v>
      </c>
      <c r="N11" s="23" t="s">
        <v>14</v>
      </c>
      <c r="S11" s="19" t="s">
        <v>12</v>
      </c>
    </row>
    <row r="12" spans="1:64" ht="13.2">
      <c r="A12" s="5" t="s">
        <v>47</v>
      </c>
      <c r="B12" s="24">
        <v>50.225999999999999</v>
      </c>
      <c r="C12" s="5" t="s">
        <v>48</v>
      </c>
      <c r="D12" s="4">
        <v>60.084299999999999</v>
      </c>
      <c r="E12" s="27" t="s">
        <v>63</v>
      </c>
      <c r="F12" s="5">
        <v>1</v>
      </c>
      <c r="G12" s="5" t="s">
        <v>49</v>
      </c>
      <c r="H12" s="6">
        <f>B12/B27</f>
        <v>0.83592552463788372</v>
      </c>
      <c r="I12" s="27" t="s">
        <v>63</v>
      </c>
      <c r="J12" s="5">
        <v>2</v>
      </c>
      <c r="K12" s="6">
        <f>H12*2</f>
        <v>1.6718510492757674</v>
      </c>
      <c r="M12" s="6">
        <v>0.83592552463788372</v>
      </c>
      <c r="N12" s="27" t="s">
        <v>63</v>
      </c>
      <c r="O12" s="5">
        <v>6</v>
      </c>
      <c r="P12" s="5" t="s">
        <v>48</v>
      </c>
      <c r="Q12" s="6">
        <f t="shared" ref="Q12:Q24" si="0">K$25</f>
        <v>2.6051559485272722</v>
      </c>
      <c r="R12" s="5" t="s">
        <v>49</v>
      </c>
      <c r="S12" s="19">
        <f t="shared" ref="S12:S24" si="1">M12*O12/Q12</f>
        <v>1.9252410400470106</v>
      </c>
    </row>
    <row r="13" spans="1:64" ht="13.2">
      <c r="A13" s="5" t="s">
        <v>50</v>
      </c>
      <c r="B13" s="24">
        <v>0.36699999999999999</v>
      </c>
      <c r="C13" s="5" t="s">
        <v>48</v>
      </c>
      <c r="D13" s="4">
        <v>79.878799999999998</v>
      </c>
      <c r="E13" s="27" t="s">
        <v>63</v>
      </c>
      <c r="F13" s="5">
        <v>1</v>
      </c>
      <c r="G13" s="5" t="s">
        <v>49</v>
      </c>
      <c r="H13" s="6">
        <f>B13/B28</f>
        <v>4.5944606078208482E-3</v>
      </c>
      <c r="I13" s="27" t="s">
        <v>63</v>
      </c>
      <c r="J13" s="5">
        <v>2</v>
      </c>
      <c r="K13" s="6">
        <f>H13*2</f>
        <v>9.1889212156416964E-3</v>
      </c>
      <c r="M13" s="6">
        <v>4.5944606078208482E-3</v>
      </c>
      <c r="N13" s="27" t="s">
        <v>63</v>
      </c>
      <c r="O13" s="5">
        <v>6</v>
      </c>
      <c r="P13" s="5" t="s">
        <v>48</v>
      </c>
      <c r="Q13" s="6">
        <f t="shared" si="0"/>
        <v>2.6051559485272722</v>
      </c>
      <c r="R13" s="5" t="s">
        <v>49</v>
      </c>
      <c r="S13" s="19">
        <f t="shared" si="1"/>
        <v>1.0581617450774466E-2</v>
      </c>
    </row>
    <row r="14" spans="1:64" ht="13.2">
      <c r="A14" s="5" t="s">
        <v>51</v>
      </c>
      <c r="B14" s="24">
        <v>1.425</v>
      </c>
      <c r="C14" s="5" t="s">
        <v>48</v>
      </c>
      <c r="D14" s="4">
        <v>101.96127799999999</v>
      </c>
      <c r="E14" s="27" t="s">
        <v>63</v>
      </c>
      <c r="F14" s="5">
        <v>2</v>
      </c>
      <c r="G14" s="5" t="s">
        <v>49</v>
      </c>
      <c r="H14" s="6">
        <f>B14/B29*2</f>
        <v>2.7951787736516995E-2</v>
      </c>
      <c r="I14" s="27" t="s">
        <v>63</v>
      </c>
      <c r="J14" s="10" t="s">
        <v>52</v>
      </c>
      <c r="K14" s="6">
        <f>H14*3/2</f>
        <v>4.1927681604775495E-2</v>
      </c>
      <c r="M14" s="6">
        <v>2.7951787736516995E-2</v>
      </c>
      <c r="N14" s="27" t="s">
        <v>63</v>
      </c>
      <c r="O14" s="5">
        <v>6</v>
      </c>
      <c r="P14" s="5" t="s">
        <v>48</v>
      </c>
      <c r="Q14" s="6">
        <f t="shared" si="0"/>
        <v>2.6051559485272722</v>
      </c>
      <c r="R14" s="5" t="s">
        <v>49</v>
      </c>
      <c r="S14" s="19">
        <f t="shared" si="1"/>
        <v>6.4376463341440648E-2</v>
      </c>
    </row>
    <row r="15" spans="1:64" ht="13.2">
      <c r="A15" s="5" t="s">
        <v>53</v>
      </c>
      <c r="B15" s="24">
        <v>0</v>
      </c>
      <c r="C15" s="5" t="s">
        <v>48</v>
      </c>
      <c r="D15" s="4">
        <v>159.69220000000001</v>
      </c>
      <c r="E15" s="27" t="s">
        <v>63</v>
      </c>
      <c r="F15" s="5">
        <v>2</v>
      </c>
      <c r="G15" s="5" t="s">
        <v>49</v>
      </c>
      <c r="H15" s="6">
        <f>B15/B30*2</f>
        <v>0</v>
      </c>
      <c r="I15" s="27" t="s">
        <v>63</v>
      </c>
      <c r="J15" s="10" t="s">
        <v>52</v>
      </c>
      <c r="K15" s="6">
        <f>H15*3/2</f>
        <v>0</v>
      </c>
      <c r="M15" s="6">
        <v>0</v>
      </c>
      <c r="N15" s="27" t="s">
        <v>63</v>
      </c>
      <c r="O15" s="5">
        <v>6</v>
      </c>
      <c r="P15" s="5" t="s">
        <v>48</v>
      </c>
      <c r="Q15" s="6">
        <f t="shared" si="0"/>
        <v>2.6051559485272722</v>
      </c>
      <c r="R15" s="5" t="s">
        <v>49</v>
      </c>
      <c r="S15" s="19">
        <f t="shared" si="1"/>
        <v>0</v>
      </c>
      <c r="U15" s="2" t="s">
        <v>54</v>
      </c>
    </row>
    <row r="16" spans="1:64" ht="13.2">
      <c r="A16" s="5" t="s">
        <v>55</v>
      </c>
      <c r="B16" s="24">
        <v>9.8689999999999998</v>
      </c>
      <c r="C16" s="5" t="s">
        <v>48</v>
      </c>
      <c r="D16" s="4">
        <v>71.846400000000003</v>
      </c>
      <c r="E16" s="27" t="s">
        <v>63</v>
      </c>
      <c r="F16" s="5">
        <v>1</v>
      </c>
      <c r="G16" s="5" t="s">
        <v>49</v>
      </c>
      <c r="H16" s="6">
        <f>B16/B31</f>
        <v>0.13736248441118831</v>
      </c>
      <c r="I16" s="27" t="s">
        <v>63</v>
      </c>
      <c r="J16" s="10">
        <v>1</v>
      </c>
      <c r="K16" s="6">
        <f>H16</f>
        <v>0.13736248441118831</v>
      </c>
      <c r="M16" s="6">
        <v>0.13736248441118831</v>
      </c>
      <c r="N16" s="27" t="s">
        <v>63</v>
      </c>
      <c r="O16" s="5">
        <v>6</v>
      </c>
      <c r="P16" s="5" t="s">
        <v>48</v>
      </c>
      <c r="Q16" s="6">
        <f t="shared" si="0"/>
        <v>2.6051559485272722</v>
      </c>
      <c r="R16" s="5" t="s">
        <v>49</v>
      </c>
      <c r="S16" s="19">
        <f t="shared" si="1"/>
        <v>0.31636298277385139</v>
      </c>
      <c r="T16" s="7" t="s">
        <v>19</v>
      </c>
      <c r="U16" s="2">
        <f>S16*100/U$25</f>
        <v>15.724273379883945</v>
      </c>
    </row>
    <row r="17" spans="1:21" ht="13.2">
      <c r="A17" s="5" t="s">
        <v>56</v>
      </c>
      <c r="B17" s="24">
        <v>0.33100000000000002</v>
      </c>
      <c r="C17" s="5" t="s">
        <v>48</v>
      </c>
      <c r="D17" s="4">
        <v>70.937449999999998</v>
      </c>
      <c r="E17" s="27" t="s">
        <v>63</v>
      </c>
      <c r="F17" s="5">
        <v>1</v>
      </c>
      <c r="G17" s="5" t="s">
        <v>49</v>
      </c>
      <c r="H17" s="6">
        <f>B17/B32</f>
        <v>4.6660825840229674E-3</v>
      </c>
      <c r="I17" s="27" t="s">
        <v>63</v>
      </c>
      <c r="J17" s="10">
        <v>1</v>
      </c>
      <c r="K17" s="6">
        <f>H17</f>
        <v>4.6660825840229674E-3</v>
      </c>
      <c r="M17" s="6">
        <v>4.6660825840229674E-3</v>
      </c>
      <c r="N17" s="27" t="s">
        <v>63</v>
      </c>
      <c r="O17" s="5">
        <v>6</v>
      </c>
      <c r="P17" s="5" t="s">
        <v>48</v>
      </c>
      <c r="Q17" s="6">
        <f t="shared" si="0"/>
        <v>2.6051559485272722</v>
      </c>
      <c r="R17" s="5" t="s">
        <v>49</v>
      </c>
      <c r="S17" s="19">
        <f t="shared" si="1"/>
        <v>1.0746571820379728E-2</v>
      </c>
    </row>
    <row r="18" spans="1:21" ht="13.2">
      <c r="A18" s="5" t="s">
        <v>57</v>
      </c>
      <c r="B18" s="24">
        <v>14.794</v>
      </c>
      <c r="C18" s="5" t="s">
        <v>48</v>
      </c>
      <c r="D18" s="4">
        <v>40.304400000000001</v>
      </c>
      <c r="E18" s="27" t="s">
        <v>63</v>
      </c>
      <c r="F18" s="5">
        <v>1</v>
      </c>
      <c r="G18" s="5" t="s">
        <v>49</v>
      </c>
      <c r="H18" s="6">
        <f>B18/B33</f>
        <v>0.36705669852423062</v>
      </c>
      <c r="I18" s="27" t="s">
        <v>63</v>
      </c>
      <c r="J18" s="10">
        <v>1</v>
      </c>
      <c r="K18" s="6">
        <f>H18</f>
        <v>0.36705669852423062</v>
      </c>
      <c r="M18" s="6">
        <v>0.36705669852423062</v>
      </c>
      <c r="N18" s="27" t="s">
        <v>63</v>
      </c>
      <c r="O18" s="5">
        <v>6</v>
      </c>
      <c r="P18" s="5" t="s">
        <v>48</v>
      </c>
      <c r="Q18" s="6">
        <f t="shared" si="0"/>
        <v>2.6051559485272722</v>
      </c>
      <c r="R18" s="5" t="s">
        <v>49</v>
      </c>
      <c r="S18" s="19">
        <f t="shared" si="1"/>
        <v>0.84537748782002642</v>
      </c>
      <c r="T18" s="7" t="s">
        <v>18</v>
      </c>
      <c r="U18" s="2">
        <f>S18*100/U$25</f>
        <v>42.018021865674228</v>
      </c>
    </row>
    <row r="19" spans="1:21" ht="13.2">
      <c r="A19" s="5" t="s">
        <v>58</v>
      </c>
      <c r="B19" s="24">
        <v>20.701000000000001</v>
      </c>
      <c r="C19" s="5" t="s">
        <v>48</v>
      </c>
      <c r="D19" s="4">
        <v>56.077400000000004</v>
      </c>
      <c r="E19" s="27" t="s">
        <v>63</v>
      </c>
      <c r="F19" s="5">
        <v>1</v>
      </c>
      <c r="G19" s="5" t="s">
        <v>49</v>
      </c>
      <c r="H19" s="6">
        <f>B19/B34</f>
        <v>0.3691504955650583</v>
      </c>
      <c r="I19" s="27" t="s">
        <v>63</v>
      </c>
      <c r="J19" s="10">
        <v>1</v>
      </c>
      <c r="K19" s="6">
        <f>H19</f>
        <v>0.3691504955650583</v>
      </c>
      <c r="M19" s="6">
        <v>0.3691504955650583</v>
      </c>
      <c r="N19" s="27" t="s">
        <v>63</v>
      </c>
      <c r="O19" s="5">
        <v>6</v>
      </c>
      <c r="P19" s="5" t="s">
        <v>48</v>
      </c>
      <c r="Q19" s="6">
        <f t="shared" si="0"/>
        <v>2.6051559485272722</v>
      </c>
      <c r="R19" s="5" t="s">
        <v>49</v>
      </c>
      <c r="S19" s="19">
        <f t="shared" si="1"/>
        <v>0.85019976429528643</v>
      </c>
      <c r="T19" s="7" t="s">
        <v>17</v>
      </c>
      <c r="U19" s="2">
        <f>S19*100/U$25</f>
        <v>42.257704754441825</v>
      </c>
    </row>
    <row r="20" spans="1:21" ht="13.2">
      <c r="A20" s="5" t="s">
        <v>59</v>
      </c>
      <c r="B20" s="24">
        <v>0.24299999999999999</v>
      </c>
      <c r="C20" s="5" t="s">
        <v>48</v>
      </c>
      <c r="D20" s="4">
        <v>61.978936000000004</v>
      </c>
      <c r="E20" s="27" t="s">
        <v>63</v>
      </c>
      <c r="F20" s="5">
        <v>2</v>
      </c>
      <c r="G20" s="5" t="s">
        <v>49</v>
      </c>
      <c r="H20" s="6">
        <f>B20/B35*2</f>
        <v>7.8413737209041458E-3</v>
      </c>
      <c r="I20" s="27" t="s">
        <v>63</v>
      </c>
      <c r="J20" s="10" t="s">
        <v>60</v>
      </c>
      <c r="K20" s="6">
        <f>H20/2</f>
        <v>3.9206868604520729E-3</v>
      </c>
      <c r="M20" s="6">
        <v>7.8413737209041458E-3</v>
      </c>
      <c r="N20" s="27" t="s">
        <v>63</v>
      </c>
      <c r="O20" s="5">
        <v>6</v>
      </c>
      <c r="P20" s="5" t="s">
        <v>48</v>
      </c>
      <c r="Q20" s="6">
        <f t="shared" si="0"/>
        <v>2.6051559485272722</v>
      </c>
      <c r="R20" s="5" t="s">
        <v>49</v>
      </c>
      <c r="S20" s="19">
        <f t="shared" si="1"/>
        <v>1.8059664471150698E-2</v>
      </c>
    </row>
    <row r="21" spans="1:21" ht="13.2">
      <c r="A21" s="5" t="s">
        <v>61</v>
      </c>
      <c r="B21" s="24">
        <v>3.0000000000000001E-3</v>
      </c>
      <c r="C21" s="5" t="s">
        <v>48</v>
      </c>
      <c r="D21" s="4">
        <v>94.195999999999998</v>
      </c>
      <c r="E21" s="27" t="s">
        <v>63</v>
      </c>
      <c r="F21" s="5">
        <v>2</v>
      </c>
      <c r="G21" s="5" t="s">
        <v>49</v>
      </c>
      <c r="H21" s="6">
        <f>B21/B36*2</f>
        <v>6.3696972270584743E-5</v>
      </c>
      <c r="I21" s="27" t="s">
        <v>63</v>
      </c>
      <c r="J21" s="10" t="s">
        <v>60</v>
      </c>
      <c r="K21" s="6">
        <f>H21/2</f>
        <v>3.1848486135292372E-5</v>
      </c>
      <c r="M21" s="6">
        <v>6.3696972270584743E-5</v>
      </c>
      <c r="N21" s="27" t="s">
        <v>63</v>
      </c>
      <c r="O21" s="5">
        <v>6</v>
      </c>
      <c r="P21" s="5" t="s">
        <v>48</v>
      </c>
      <c r="Q21" s="6">
        <f t="shared" si="0"/>
        <v>2.6051559485272722</v>
      </c>
      <c r="R21" s="5" t="s">
        <v>49</v>
      </c>
      <c r="S21" s="19">
        <f t="shared" si="1"/>
        <v>1.4670209429863909E-4</v>
      </c>
    </row>
    <row r="22" spans="1:21" ht="13.2">
      <c r="A22" s="5" t="s">
        <v>0</v>
      </c>
      <c r="B22" s="24">
        <v>2.3E-2</v>
      </c>
      <c r="C22" s="5" t="s">
        <v>48</v>
      </c>
      <c r="D22" s="4">
        <v>149.88120000000001</v>
      </c>
      <c r="E22" s="27" t="s">
        <v>63</v>
      </c>
      <c r="F22" s="5">
        <v>2</v>
      </c>
      <c r="G22" s="5" t="s">
        <v>49</v>
      </c>
      <c r="H22" s="6">
        <f>B22/B37*2</f>
        <v>3.069097391800973E-4</v>
      </c>
      <c r="I22" s="27" t="s">
        <v>63</v>
      </c>
      <c r="J22" s="10" t="s">
        <v>52</v>
      </c>
      <c r="K22" s="6">
        <f>H22*3/2</f>
        <v>4.6036460877014595E-4</v>
      </c>
      <c r="M22" s="6">
        <v>3.069097391800973E-4</v>
      </c>
      <c r="N22" s="27" t="s">
        <v>63</v>
      </c>
      <c r="O22" s="5">
        <v>6</v>
      </c>
      <c r="P22" s="5" t="s">
        <v>48</v>
      </c>
      <c r="Q22" s="6">
        <f t="shared" si="0"/>
        <v>2.6051559485272722</v>
      </c>
      <c r="R22" s="5" t="s">
        <v>49</v>
      </c>
      <c r="S22" s="19">
        <f t="shared" si="1"/>
        <v>7.0685151732340003E-4</v>
      </c>
    </row>
    <row r="23" spans="1:21" ht="13.2">
      <c r="A23" s="5" t="s">
        <v>1</v>
      </c>
      <c r="B23" s="24">
        <v>0</v>
      </c>
      <c r="C23" s="5" t="s">
        <v>48</v>
      </c>
      <c r="D23" s="4">
        <v>151.99039999999999</v>
      </c>
      <c r="E23" s="27" t="s">
        <v>63</v>
      </c>
      <c r="F23" s="5">
        <v>2</v>
      </c>
      <c r="G23" s="5" t="s">
        <v>49</v>
      </c>
      <c r="H23" s="6">
        <f>B23/B38*2</f>
        <v>0</v>
      </c>
      <c r="I23" s="27" t="s">
        <v>63</v>
      </c>
      <c r="J23" s="10" t="s">
        <v>52</v>
      </c>
      <c r="K23" s="6">
        <f>H23*3/2</f>
        <v>0</v>
      </c>
      <c r="M23" s="6">
        <v>0</v>
      </c>
      <c r="N23" s="27" t="s">
        <v>63</v>
      </c>
      <c r="O23" s="5">
        <v>6</v>
      </c>
      <c r="P23" s="5" t="s">
        <v>48</v>
      </c>
      <c r="Q23" s="6">
        <f t="shared" si="0"/>
        <v>2.6051559485272722</v>
      </c>
      <c r="R23" s="5" t="s">
        <v>49</v>
      </c>
      <c r="S23" s="19">
        <f t="shared" si="1"/>
        <v>0</v>
      </c>
    </row>
    <row r="24" spans="1:21" ht="13.2">
      <c r="A24" s="5" t="s">
        <v>2</v>
      </c>
      <c r="B24" s="24">
        <v>4.5999999999999999E-2</v>
      </c>
      <c r="C24" s="5" t="s">
        <v>48</v>
      </c>
      <c r="D24" s="4">
        <v>74.692800000000005</v>
      </c>
      <c r="E24" s="27" t="s">
        <v>63</v>
      </c>
      <c r="F24" s="5">
        <v>1</v>
      </c>
      <c r="G24" s="5" t="s">
        <v>49</v>
      </c>
      <c r="H24" s="6">
        <f>B24/D24</f>
        <v>6.1585587901377367E-4</v>
      </c>
      <c r="I24" s="27" t="s">
        <v>63</v>
      </c>
      <c r="J24" s="10">
        <v>1</v>
      </c>
      <c r="K24" s="6">
        <f>H24</f>
        <v>6.1585587901377367E-4</v>
      </c>
      <c r="M24" s="6">
        <v>6.1585587901377367E-4</v>
      </c>
      <c r="N24" s="27" t="s">
        <v>63</v>
      </c>
      <c r="O24" s="5">
        <v>6</v>
      </c>
      <c r="P24" s="5" t="s">
        <v>48</v>
      </c>
      <c r="Q24" s="6">
        <f t="shared" si="0"/>
        <v>2.6051559485272722</v>
      </c>
      <c r="R24" s="5" t="s">
        <v>49</v>
      </c>
      <c r="S24" s="19">
        <f t="shared" si="1"/>
        <v>1.4183931200631382E-3</v>
      </c>
    </row>
    <row r="25" spans="1:21">
      <c r="A25" s="5" t="s">
        <v>3</v>
      </c>
      <c r="B25" s="24">
        <v>98.028999999999996</v>
      </c>
      <c r="H25" s="6">
        <f t="shared" ref="H25:M25" si="2">SUM(H12:H21)</f>
        <v>1.7546126047598964</v>
      </c>
      <c r="K25" s="6">
        <f t="shared" si="2"/>
        <v>2.6051559485272722</v>
      </c>
      <c r="M25" s="6">
        <f t="shared" si="2"/>
        <v>1.7546126047598964</v>
      </c>
      <c r="S25" s="19">
        <f>SUM(S12:S21)</f>
        <v>4.0410922941142191</v>
      </c>
      <c r="U25" s="2">
        <f>S16+S18+S19</f>
        <v>2.0119402348891642</v>
      </c>
    </row>
    <row r="27" spans="1:21">
      <c r="A27" s="5" t="s">
        <v>4</v>
      </c>
      <c r="B27" s="2">
        <v>60.084299999999999</v>
      </c>
    </row>
    <row r="28" spans="1:21">
      <c r="A28" s="5" t="s">
        <v>5</v>
      </c>
      <c r="B28" s="2">
        <v>79.878799999999998</v>
      </c>
    </row>
    <row r="29" spans="1:21">
      <c r="A29" s="5" t="s">
        <v>6</v>
      </c>
      <c r="B29" s="2">
        <v>101.96127799999999</v>
      </c>
    </row>
    <row r="30" spans="1:21">
      <c r="A30" s="5" t="s">
        <v>53</v>
      </c>
      <c r="B30" s="2">
        <v>159.69220000000001</v>
      </c>
    </row>
    <row r="31" spans="1:21">
      <c r="A31" s="5" t="s">
        <v>7</v>
      </c>
      <c r="B31" s="2">
        <v>71.846400000000003</v>
      </c>
    </row>
    <row r="32" spans="1:21">
      <c r="A32" s="5" t="s">
        <v>26</v>
      </c>
      <c r="B32" s="2">
        <v>70.937449999999998</v>
      </c>
    </row>
    <row r="33" spans="1:21">
      <c r="A33" s="5" t="s">
        <v>27</v>
      </c>
      <c r="B33" s="2">
        <v>40.304400000000001</v>
      </c>
    </row>
    <row r="34" spans="1:21">
      <c r="A34" s="5" t="s">
        <v>28</v>
      </c>
      <c r="B34" s="2">
        <v>56.077400000000004</v>
      </c>
    </row>
    <row r="35" spans="1:21">
      <c r="A35" s="5" t="s">
        <v>29</v>
      </c>
      <c r="B35" s="2">
        <v>61.978936000000004</v>
      </c>
    </row>
    <row r="36" spans="1:21">
      <c r="A36" s="5" t="s">
        <v>62</v>
      </c>
      <c r="B36" s="2">
        <v>94.195999999999998</v>
      </c>
    </row>
    <row r="37" spans="1:21">
      <c r="A37" s="5" t="s">
        <v>0</v>
      </c>
      <c r="B37" s="2">
        <v>149.88120000000001</v>
      </c>
    </row>
    <row r="38" spans="1:21">
      <c r="A38" s="5" t="s">
        <v>1</v>
      </c>
      <c r="B38" s="2">
        <v>151.99039999999999</v>
      </c>
    </row>
    <row r="39" spans="1:21">
      <c r="A39" s="5" t="s">
        <v>2</v>
      </c>
      <c r="B39" s="2">
        <v>74.692800000000005</v>
      </c>
    </row>
    <row r="41" spans="1:21" ht="13.2">
      <c r="E41" s="27"/>
      <c r="S41" s="21" t="s">
        <v>8</v>
      </c>
    </row>
    <row r="42" spans="1:21" ht="13.2" thickBot="1">
      <c r="A42" s="11"/>
      <c r="B42" s="11" t="s">
        <v>36</v>
      </c>
      <c r="C42" s="11"/>
      <c r="D42" s="13" t="s">
        <v>11</v>
      </c>
      <c r="E42" s="12"/>
      <c r="F42" s="11"/>
      <c r="G42" s="12"/>
      <c r="H42" s="14" t="s">
        <v>12</v>
      </c>
      <c r="I42" s="12"/>
      <c r="J42" s="11"/>
      <c r="K42" s="15" t="s">
        <v>13</v>
      </c>
      <c r="L42" s="15"/>
      <c r="M42" s="14" t="s">
        <v>12</v>
      </c>
      <c r="N42" s="25" t="s">
        <v>37</v>
      </c>
      <c r="O42" s="12"/>
      <c r="P42" s="11"/>
      <c r="Q42" s="14"/>
      <c r="R42" s="12"/>
      <c r="S42" s="26" t="s">
        <v>12</v>
      </c>
    </row>
    <row r="43" spans="1:21" ht="13.2">
      <c r="A43" s="5" t="s">
        <v>38</v>
      </c>
      <c r="B43" s="16">
        <v>0.17399999999999999</v>
      </c>
      <c r="C43" s="5" t="s">
        <v>48</v>
      </c>
      <c r="D43" s="4">
        <v>60.084299999999999</v>
      </c>
      <c r="E43" s="27" t="s">
        <v>63</v>
      </c>
      <c r="F43" s="5">
        <v>1</v>
      </c>
      <c r="G43" s="5" t="s">
        <v>49</v>
      </c>
      <c r="H43" s="6">
        <f>B43/D43</f>
        <v>2.89593121664062E-3</v>
      </c>
      <c r="I43" s="27" t="s">
        <v>63</v>
      </c>
      <c r="J43" s="5">
        <v>2</v>
      </c>
      <c r="K43" s="6">
        <f>H43*2</f>
        <v>5.7918624332812399E-3</v>
      </c>
      <c r="M43" s="6">
        <f>H43</f>
        <v>2.89593121664062E-3</v>
      </c>
      <c r="N43" s="27" t="s">
        <v>63</v>
      </c>
      <c r="O43" s="5">
        <v>4</v>
      </c>
      <c r="P43" s="5" t="s">
        <v>48</v>
      </c>
      <c r="Q43" s="6">
        <f>K$56</f>
        <v>2.1130214918798513</v>
      </c>
      <c r="R43" s="5" t="s">
        <v>49</v>
      </c>
      <c r="S43" s="19">
        <f>M43*O43/Q43</f>
        <v>5.4820667518421734E-3</v>
      </c>
    </row>
    <row r="44" spans="1:21" ht="13.2">
      <c r="A44" s="5" t="s">
        <v>50</v>
      </c>
      <c r="B44" s="16">
        <v>0.318</v>
      </c>
      <c r="C44" s="5" t="s">
        <v>48</v>
      </c>
      <c r="D44" s="4">
        <v>79.878799999999998</v>
      </c>
      <c r="E44" s="27" t="s">
        <v>63</v>
      </c>
      <c r="F44" s="5">
        <v>1</v>
      </c>
      <c r="G44" s="5" t="s">
        <v>49</v>
      </c>
      <c r="H44" s="6">
        <f>B44/D44</f>
        <v>3.9810312623624793E-3</v>
      </c>
      <c r="I44" s="27" t="s">
        <v>63</v>
      </c>
      <c r="J44" s="5">
        <v>2</v>
      </c>
      <c r="K44" s="6">
        <f>H44*2</f>
        <v>7.9620625247249586E-3</v>
      </c>
      <c r="M44" s="6">
        <f>H44</f>
        <v>3.9810312623624793E-3</v>
      </c>
      <c r="N44" s="27" t="s">
        <v>63</v>
      </c>
      <c r="O44" s="5">
        <v>4</v>
      </c>
      <c r="P44" s="5" t="s">
        <v>48</v>
      </c>
      <c r="Q44" s="6">
        <f t="shared" ref="Q44:Q55" si="3">K$56</f>
        <v>2.1130214918798513</v>
      </c>
      <c r="R44" s="5" t="s">
        <v>49</v>
      </c>
      <c r="S44" s="19">
        <f t="shared" ref="S44:S55" si="4">M44*O44/Q44</f>
        <v>7.5361869771059476E-3</v>
      </c>
    </row>
    <row r="45" spans="1:21" ht="13.2">
      <c r="A45" s="5" t="s">
        <v>51</v>
      </c>
      <c r="B45" s="16">
        <v>13.807</v>
      </c>
      <c r="C45" s="5" t="s">
        <v>48</v>
      </c>
      <c r="D45" s="4">
        <v>101.96127799999999</v>
      </c>
      <c r="E45" s="27" t="s">
        <v>63</v>
      </c>
      <c r="F45" s="5">
        <v>2</v>
      </c>
      <c r="G45" s="5" t="s">
        <v>49</v>
      </c>
      <c r="H45" s="6">
        <f>B45/D45*2</f>
        <v>0.27082830405480013</v>
      </c>
      <c r="I45" s="27" t="s">
        <v>63</v>
      </c>
      <c r="J45" s="10" t="s">
        <v>52</v>
      </c>
      <c r="K45" s="6">
        <f>H45*3/2</f>
        <v>0.40624245608220022</v>
      </c>
      <c r="M45" s="6">
        <f>H45</f>
        <v>0.27082830405480013</v>
      </c>
      <c r="N45" s="27" t="s">
        <v>63</v>
      </c>
      <c r="O45" s="5">
        <v>4</v>
      </c>
      <c r="P45" s="5" t="s">
        <v>48</v>
      </c>
      <c r="Q45" s="6">
        <f t="shared" si="3"/>
        <v>2.1130214918798513</v>
      </c>
      <c r="R45" s="5" t="s">
        <v>49</v>
      </c>
      <c r="S45" s="19">
        <f t="shared" si="4"/>
        <v>0.51268442861668673</v>
      </c>
    </row>
    <row r="46" spans="1:21" s="39" customFormat="1" ht="13.2">
      <c r="A46" s="31" t="s">
        <v>53</v>
      </c>
      <c r="B46" s="32">
        <v>0</v>
      </c>
      <c r="C46" s="31" t="s">
        <v>48</v>
      </c>
      <c r="D46" s="33">
        <v>159.69220000000001</v>
      </c>
      <c r="E46" s="34" t="s">
        <v>63</v>
      </c>
      <c r="F46" s="31">
        <v>2</v>
      </c>
      <c r="G46" s="31" t="s">
        <v>49</v>
      </c>
      <c r="H46" s="35">
        <f>B46/D46*2</f>
        <v>0</v>
      </c>
      <c r="I46" s="34" t="s">
        <v>63</v>
      </c>
      <c r="J46" s="36" t="s">
        <v>52</v>
      </c>
      <c r="K46" s="35">
        <f>0.05821*3/2</f>
        <v>8.7315000000000004E-2</v>
      </c>
      <c r="L46" s="35"/>
      <c r="M46" s="35">
        <v>5.8212E-2</v>
      </c>
      <c r="N46" s="34" t="s">
        <v>63</v>
      </c>
      <c r="O46" s="31">
        <v>4</v>
      </c>
      <c r="P46" s="31" t="s">
        <v>48</v>
      </c>
      <c r="Q46" s="35">
        <f t="shared" si="3"/>
        <v>2.1130214918798513</v>
      </c>
      <c r="R46" s="31" t="s">
        <v>49</v>
      </c>
      <c r="S46" s="37">
        <f t="shared" si="4"/>
        <v>0.1101967021607748</v>
      </c>
      <c r="T46" s="38"/>
      <c r="U46" s="32"/>
    </row>
    <row r="47" spans="1:21" s="39" customFormat="1" ht="13.2">
      <c r="A47" s="31" t="s">
        <v>55</v>
      </c>
      <c r="B47" s="40">
        <v>19.033000000000001</v>
      </c>
      <c r="C47" s="31" t="s">
        <v>48</v>
      </c>
      <c r="D47" s="33">
        <v>71.846400000000003</v>
      </c>
      <c r="E47" s="34" t="s">
        <v>63</v>
      </c>
      <c r="F47" s="31">
        <v>1</v>
      </c>
      <c r="G47" s="31" t="s">
        <v>49</v>
      </c>
      <c r="H47" s="35">
        <f>B47/D47</f>
        <v>0.26491236860858719</v>
      </c>
      <c r="I47" s="34" t="s">
        <v>63</v>
      </c>
      <c r="J47" s="36">
        <v>1</v>
      </c>
      <c r="K47" s="35">
        <v>0.20670036860858704</v>
      </c>
      <c r="L47" s="35"/>
      <c r="M47" s="35">
        <v>0.20670036860858704</v>
      </c>
      <c r="N47" s="34" t="s">
        <v>63</v>
      </c>
      <c r="O47" s="31">
        <v>4</v>
      </c>
      <c r="P47" s="31" t="s">
        <v>48</v>
      </c>
      <c r="Q47" s="35">
        <f t="shared" si="3"/>
        <v>2.1130214918798513</v>
      </c>
      <c r="R47" s="31" t="s">
        <v>49</v>
      </c>
      <c r="S47" s="37">
        <f t="shared" si="4"/>
        <v>0.39128871978428553</v>
      </c>
      <c r="T47" s="38"/>
      <c r="U47" s="32"/>
    </row>
    <row r="48" spans="1:21" ht="13.2">
      <c r="A48" s="5" t="s">
        <v>56</v>
      </c>
      <c r="B48" s="16">
        <v>0.25800000000000001</v>
      </c>
      <c r="C48" s="5" t="s">
        <v>48</v>
      </c>
      <c r="D48" s="4">
        <v>70.937449999999998</v>
      </c>
      <c r="E48" s="27" t="s">
        <v>63</v>
      </c>
      <c r="F48" s="5">
        <v>1</v>
      </c>
      <c r="G48" s="5" t="s">
        <v>49</v>
      </c>
      <c r="H48" s="6">
        <f>B48/D48</f>
        <v>3.6370069688154848E-3</v>
      </c>
      <c r="I48" s="27" t="s">
        <v>63</v>
      </c>
      <c r="J48" s="10">
        <v>1</v>
      </c>
      <c r="K48" s="6">
        <f>H48</f>
        <v>3.6370069688154848E-3</v>
      </c>
      <c r="M48" s="6">
        <f t="shared" ref="M48:M55" si="5">H48</f>
        <v>3.6370069688154848E-3</v>
      </c>
      <c r="N48" s="27" t="s">
        <v>63</v>
      </c>
      <c r="O48" s="5">
        <v>4</v>
      </c>
      <c r="P48" s="5" t="s">
        <v>48</v>
      </c>
      <c r="Q48" s="6">
        <f t="shared" si="3"/>
        <v>2.1130214918798513</v>
      </c>
      <c r="R48" s="5" t="s">
        <v>49</v>
      </c>
      <c r="S48" s="19">
        <f t="shared" si="4"/>
        <v>6.8849407974167238E-3</v>
      </c>
    </row>
    <row r="49" spans="1:19" ht="13.2">
      <c r="A49" s="5" t="s">
        <v>57</v>
      </c>
      <c r="B49" s="16">
        <v>12.738</v>
      </c>
      <c r="C49" s="5" t="s">
        <v>48</v>
      </c>
      <c r="D49" s="4">
        <v>40.304400000000001</v>
      </c>
      <c r="E49" s="27" t="s">
        <v>63</v>
      </c>
      <c r="F49" s="5">
        <v>1</v>
      </c>
      <c r="G49" s="5" t="s">
        <v>49</v>
      </c>
      <c r="H49" s="6">
        <f>B49/D49</f>
        <v>0.31604489832375621</v>
      </c>
      <c r="I49" s="27" t="s">
        <v>63</v>
      </c>
      <c r="J49" s="10">
        <v>1</v>
      </c>
      <c r="K49" s="6">
        <f>H49</f>
        <v>0.31604489832375621</v>
      </c>
      <c r="M49" s="6">
        <f t="shared" si="5"/>
        <v>0.31604489832375621</v>
      </c>
      <c r="N49" s="27" t="s">
        <v>63</v>
      </c>
      <c r="O49" s="5">
        <v>4</v>
      </c>
      <c r="P49" s="5" t="s">
        <v>48</v>
      </c>
      <c r="Q49" s="6">
        <f t="shared" si="3"/>
        <v>2.1130214918798513</v>
      </c>
      <c r="R49" s="5" t="s">
        <v>49</v>
      </c>
      <c r="S49" s="19">
        <f t="shared" si="4"/>
        <v>0.59828051827828144</v>
      </c>
    </row>
    <row r="50" spans="1:19" ht="13.2">
      <c r="A50" s="5" t="s">
        <v>58</v>
      </c>
      <c r="B50" s="16">
        <v>0</v>
      </c>
      <c r="C50" s="5" t="s">
        <v>48</v>
      </c>
      <c r="D50" s="4">
        <v>56.077400000000004</v>
      </c>
      <c r="E50" s="27" t="s">
        <v>63</v>
      </c>
      <c r="F50" s="5">
        <v>1</v>
      </c>
      <c r="G50" s="5" t="s">
        <v>49</v>
      </c>
      <c r="H50" s="6">
        <f>B50/D50</f>
        <v>0</v>
      </c>
      <c r="I50" s="27" t="s">
        <v>63</v>
      </c>
      <c r="J50" s="10">
        <v>1</v>
      </c>
      <c r="K50" s="6">
        <f>H50</f>
        <v>0</v>
      </c>
      <c r="M50" s="6">
        <f t="shared" si="5"/>
        <v>0</v>
      </c>
      <c r="N50" s="27" t="s">
        <v>63</v>
      </c>
      <c r="O50" s="5">
        <v>4</v>
      </c>
      <c r="P50" s="5" t="s">
        <v>48</v>
      </c>
      <c r="Q50" s="6">
        <f t="shared" si="3"/>
        <v>2.1130214918798513</v>
      </c>
      <c r="R50" s="5" t="s">
        <v>49</v>
      </c>
      <c r="S50" s="19">
        <f t="shared" si="4"/>
        <v>0</v>
      </c>
    </row>
    <row r="51" spans="1:19" ht="13.2">
      <c r="A51" s="5" t="s">
        <v>59</v>
      </c>
      <c r="B51" s="16">
        <v>0</v>
      </c>
      <c r="C51" s="5" t="s">
        <v>48</v>
      </c>
      <c r="D51" s="4">
        <v>61.978936000000004</v>
      </c>
      <c r="E51" s="27" t="s">
        <v>63</v>
      </c>
      <c r="F51" s="5">
        <v>2</v>
      </c>
      <c r="G51" s="5" t="s">
        <v>49</v>
      </c>
      <c r="H51" s="6">
        <f>B51/D51*2</f>
        <v>0</v>
      </c>
      <c r="I51" s="27" t="s">
        <v>63</v>
      </c>
      <c r="J51" s="10" t="s">
        <v>60</v>
      </c>
      <c r="K51" s="6">
        <f>H51/2</f>
        <v>0</v>
      </c>
      <c r="M51" s="6">
        <f t="shared" si="5"/>
        <v>0</v>
      </c>
      <c r="N51" s="27" t="s">
        <v>63</v>
      </c>
      <c r="O51" s="5">
        <v>4</v>
      </c>
      <c r="P51" s="5" t="s">
        <v>48</v>
      </c>
      <c r="Q51" s="6">
        <f t="shared" si="3"/>
        <v>2.1130214918798513</v>
      </c>
      <c r="R51" s="5" t="s">
        <v>49</v>
      </c>
      <c r="S51" s="19">
        <f t="shared" si="4"/>
        <v>0</v>
      </c>
    </row>
    <row r="52" spans="1:19" ht="13.2">
      <c r="A52" s="5" t="s">
        <v>61</v>
      </c>
      <c r="B52" s="16">
        <v>2E-3</v>
      </c>
      <c r="C52" s="5" t="s">
        <v>48</v>
      </c>
      <c r="D52" s="4">
        <v>94.195999999999998</v>
      </c>
      <c r="E52" s="27" t="s">
        <v>63</v>
      </c>
      <c r="F52" s="5">
        <v>2</v>
      </c>
      <c r="G52" s="5" t="s">
        <v>49</v>
      </c>
      <c r="H52" s="6">
        <f>B52/D52*2</f>
        <v>4.2464648180389826E-5</v>
      </c>
      <c r="I52" s="27" t="s">
        <v>63</v>
      </c>
      <c r="J52" s="10" t="s">
        <v>60</v>
      </c>
      <c r="K52" s="6">
        <f>H52/2</f>
        <v>2.1232324090194913E-5</v>
      </c>
      <c r="M52" s="6">
        <f t="shared" si="5"/>
        <v>4.2464648180389826E-5</v>
      </c>
      <c r="N52" s="27" t="s">
        <v>63</v>
      </c>
      <c r="O52" s="5">
        <v>4</v>
      </c>
      <c r="P52" s="5" t="s">
        <v>48</v>
      </c>
      <c r="Q52" s="6">
        <f t="shared" si="3"/>
        <v>2.1130214918798513</v>
      </c>
      <c r="R52" s="5" t="s">
        <v>49</v>
      </c>
      <c r="S52" s="19">
        <f t="shared" si="4"/>
        <v>8.0386590185812289E-5</v>
      </c>
    </row>
    <row r="53" spans="1:19" ht="13.2">
      <c r="A53" s="5" t="s">
        <v>0</v>
      </c>
      <c r="B53" s="16">
        <v>0.20599999999999999</v>
      </c>
      <c r="C53" s="5" t="s">
        <v>48</v>
      </c>
      <c r="D53" s="4">
        <v>149.88120000000001</v>
      </c>
      <c r="E53" s="27" t="s">
        <v>63</v>
      </c>
      <c r="F53" s="5">
        <v>2</v>
      </c>
      <c r="G53" s="5" t="s">
        <v>49</v>
      </c>
      <c r="H53" s="6">
        <f>B53/D53*2</f>
        <v>2.7488437509173929E-3</v>
      </c>
      <c r="I53" s="27" t="s">
        <v>63</v>
      </c>
      <c r="J53" s="10" t="s">
        <v>52</v>
      </c>
      <c r="K53" s="6">
        <f>H53*3/2</f>
        <v>4.1232656263760891E-3</v>
      </c>
      <c r="M53" s="6">
        <f t="shared" si="5"/>
        <v>2.7488437509173929E-3</v>
      </c>
      <c r="N53" s="27" t="s">
        <v>63</v>
      </c>
      <c r="O53" s="5">
        <v>4</v>
      </c>
      <c r="P53" s="5" t="s">
        <v>48</v>
      </c>
      <c r="Q53" s="6">
        <f t="shared" si="3"/>
        <v>2.1130214918798513</v>
      </c>
      <c r="R53" s="5" t="s">
        <v>49</v>
      </c>
      <c r="S53" s="19">
        <f t="shared" si="4"/>
        <v>5.2036266767393488E-3</v>
      </c>
    </row>
    <row r="54" spans="1:19" ht="13.2">
      <c r="A54" s="5" t="s">
        <v>1</v>
      </c>
      <c r="B54" s="16">
        <v>54.423000000000002</v>
      </c>
      <c r="C54" s="5" t="s">
        <v>48</v>
      </c>
      <c r="D54" s="4">
        <v>151.99039999999999</v>
      </c>
      <c r="E54" s="27" t="s">
        <v>63</v>
      </c>
      <c r="F54" s="5">
        <v>2</v>
      </c>
      <c r="G54" s="5" t="s">
        <v>49</v>
      </c>
      <c r="H54" s="6">
        <f>B54/D54*2</f>
        <v>0.71613733498957832</v>
      </c>
      <c r="I54" s="27" t="s">
        <v>63</v>
      </c>
      <c r="J54" s="10" t="s">
        <v>52</v>
      </c>
      <c r="K54" s="6">
        <f>H54*3/2</f>
        <v>1.0742060024843676</v>
      </c>
      <c r="M54" s="6">
        <f t="shared" si="5"/>
        <v>0.71613733498957832</v>
      </c>
      <c r="N54" s="27" t="s">
        <v>63</v>
      </c>
      <c r="O54" s="5">
        <v>4</v>
      </c>
      <c r="P54" s="5" t="s">
        <v>48</v>
      </c>
      <c r="Q54" s="6">
        <f t="shared" si="3"/>
        <v>2.1130214918798513</v>
      </c>
      <c r="R54" s="5" t="s">
        <v>49</v>
      </c>
      <c r="S54" s="19">
        <f t="shared" si="4"/>
        <v>1.3556650280020883</v>
      </c>
    </row>
    <row r="55" spans="1:19" ht="13.8" thickBot="1">
      <c r="A55" s="11" t="s">
        <v>2</v>
      </c>
      <c r="B55" s="17">
        <v>7.2999999999999995E-2</v>
      </c>
      <c r="C55" s="11" t="s">
        <v>48</v>
      </c>
      <c r="D55" s="13">
        <v>74.692800000000005</v>
      </c>
      <c r="E55" s="28" t="s">
        <v>63</v>
      </c>
      <c r="F55" s="11">
        <v>1</v>
      </c>
      <c r="G55" s="11" t="s">
        <v>49</v>
      </c>
      <c r="H55" s="14">
        <f>B55/D55</f>
        <v>9.7733650365229292E-4</v>
      </c>
      <c r="I55" s="28" t="s">
        <v>63</v>
      </c>
      <c r="J55" s="29">
        <v>1</v>
      </c>
      <c r="K55" s="14">
        <f>H55</f>
        <v>9.7733650365229292E-4</v>
      </c>
      <c r="L55" s="14"/>
      <c r="M55" s="14">
        <f t="shared" si="5"/>
        <v>9.7733650365229292E-4</v>
      </c>
      <c r="N55" s="28" t="s">
        <v>63</v>
      </c>
      <c r="O55" s="11">
        <v>4</v>
      </c>
      <c r="P55" s="11" t="s">
        <v>48</v>
      </c>
      <c r="Q55" s="14">
        <f t="shared" si="3"/>
        <v>2.1130214918798513</v>
      </c>
      <c r="R55" s="11" t="s">
        <v>49</v>
      </c>
      <c r="S55" s="26">
        <f t="shared" si="4"/>
        <v>1.8501212740298343E-3</v>
      </c>
    </row>
    <row r="56" spans="1:19">
      <c r="A56" s="3" t="s">
        <v>3</v>
      </c>
      <c r="B56" s="16">
        <v>101.03100000000001</v>
      </c>
      <c r="H56" s="6">
        <f>SUM(H43:H55)</f>
        <v>1.5822055203272904</v>
      </c>
      <c r="K56" s="6">
        <f>SUM(K43:K55)</f>
        <v>2.1130214918798513</v>
      </c>
      <c r="M56" s="6">
        <f>SUM(M43:M55)</f>
        <v>1.5822055203272904</v>
      </c>
      <c r="S56" s="19">
        <f>SUM(S43:S55)</f>
        <v>2.9951527259094362</v>
      </c>
    </row>
    <row r="58" spans="1:19">
      <c r="G58" s="7" t="s">
        <v>39</v>
      </c>
      <c r="H58" s="6">
        <v>2.89593121664062E-3</v>
      </c>
    </row>
    <row r="59" spans="1:19">
      <c r="G59" s="7" t="s">
        <v>67</v>
      </c>
      <c r="H59" s="6">
        <v>3.9810312623624793E-3</v>
      </c>
    </row>
    <row r="60" spans="1:19">
      <c r="G60" s="7" t="s">
        <v>41</v>
      </c>
      <c r="H60" s="6">
        <v>0.27082830405480013</v>
      </c>
    </row>
    <row r="61" spans="1:19">
      <c r="G61" s="7" t="s">
        <v>42</v>
      </c>
      <c r="H61" s="6">
        <v>2.7488437509173929E-3</v>
      </c>
    </row>
    <row r="62" spans="1:19">
      <c r="G62" s="7" t="s">
        <v>43</v>
      </c>
      <c r="H62" s="6">
        <v>0.71613733498957832</v>
      </c>
    </row>
    <row r="63" spans="1:19" ht="13.2">
      <c r="G63" s="7" t="s">
        <v>15</v>
      </c>
      <c r="H63" s="6">
        <f>SUM(H58:H62)</f>
        <v>0.99659144527429899</v>
      </c>
      <c r="I63" s="27" t="s">
        <v>63</v>
      </c>
      <c r="J63" s="5">
        <v>1</v>
      </c>
      <c r="K63" s="6">
        <f>H63*J63</f>
        <v>0.99659144527429899</v>
      </c>
    </row>
    <row r="64" spans="1:19" ht="13.2">
      <c r="G64" s="38" t="s">
        <v>30</v>
      </c>
      <c r="H64" s="35">
        <f>(2*H72+2*H47-H63)/3</f>
        <v>5.8212234943894638E-2</v>
      </c>
      <c r="I64" s="34" t="s">
        <v>63</v>
      </c>
      <c r="J64" s="31">
        <v>1</v>
      </c>
      <c r="K64" s="35">
        <f>H64*J64</f>
        <v>5.8212234943894638E-2</v>
      </c>
      <c r="M64" s="6">
        <f>K63+K64</f>
        <v>1.0548036802181937</v>
      </c>
    </row>
    <row r="65" spans="1:21" ht="13.2">
      <c r="G65" s="38" t="s">
        <v>31</v>
      </c>
      <c r="H65" s="35">
        <f>H47-H64</f>
        <v>0.20670013366469256</v>
      </c>
      <c r="I65" s="34" t="s">
        <v>63</v>
      </c>
      <c r="J65" s="31">
        <v>2</v>
      </c>
      <c r="K65" s="35">
        <f>H65*J65</f>
        <v>0.41340026732938512</v>
      </c>
    </row>
    <row r="66" spans="1:21">
      <c r="G66" s="7" t="s">
        <v>16</v>
      </c>
      <c r="H66" s="6">
        <v>9.7733650365229292E-4</v>
      </c>
    </row>
    <row r="67" spans="1:21">
      <c r="G67" s="7" t="s">
        <v>20</v>
      </c>
      <c r="H67" s="6">
        <v>3.6370069688154848E-3</v>
      </c>
    </row>
    <row r="68" spans="1:21">
      <c r="G68" s="7" t="s">
        <v>64</v>
      </c>
      <c r="H68" s="6">
        <v>0.31604489832375621</v>
      </c>
    </row>
    <row r="69" spans="1:21">
      <c r="G69" s="7" t="s">
        <v>65</v>
      </c>
      <c r="H69" s="6">
        <v>0</v>
      </c>
    </row>
    <row r="70" spans="1:21">
      <c r="G70" s="7" t="s">
        <v>66</v>
      </c>
      <c r="H70" s="6">
        <v>0</v>
      </c>
    </row>
    <row r="71" spans="1:21">
      <c r="G71" s="7" t="s">
        <v>24</v>
      </c>
      <c r="H71" s="6">
        <v>4.2464648180389826E-5</v>
      </c>
    </row>
    <row r="72" spans="1:21" ht="13.2">
      <c r="G72" s="7" t="s">
        <v>15</v>
      </c>
      <c r="H72" s="6">
        <f>SUM(H66:H71)</f>
        <v>0.32070170644440432</v>
      </c>
      <c r="I72" s="27" t="s">
        <v>63</v>
      </c>
      <c r="J72" s="5">
        <v>2</v>
      </c>
      <c r="K72" s="6">
        <f>H72*J72</f>
        <v>0.64140341288880864</v>
      </c>
      <c r="M72" s="6">
        <f>K65+K72</f>
        <v>1.0548036802181937</v>
      </c>
      <c r="N72"/>
      <c r="O72"/>
      <c r="P72"/>
      <c r="Q72"/>
    </row>
    <row r="74" spans="1:21" ht="13.2">
      <c r="E74" s="27"/>
      <c r="S74" s="21" t="s">
        <v>8</v>
      </c>
    </row>
    <row r="75" spans="1:21" ht="13.2" thickBot="1">
      <c r="A75" s="11"/>
      <c r="B75" s="30" t="s">
        <v>25</v>
      </c>
      <c r="C75" s="11"/>
      <c r="D75" s="13" t="s">
        <v>11</v>
      </c>
      <c r="E75" s="12"/>
      <c r="F75" s="11"/>
      <c r="G75" s="12"/>
      <c r="H75" s="14" t="s">
        <v>12</v>
      </c>
      <c r="I75" s="12"/>
      <c r="J75" s="11"/>
      <c r="K75" s="15" t="s">
        <v>13</v>
      </c>
      <c r="L75" s="15"/>
      <c r="M75" s="14" t="s">
        <v>12</v>
      </c>
      <c r="N75" s="25" t="s">
        <v>37</v>
      </c>
      <c r="O75" s="12"/>
      <c r="P75" s="11"/>
      <c r="Q75" s="14"/>
      <c r="R75" s="12"/>
      <c r="S75" s="26" t="s">
        <v>12</v>
      </c>
    </row>
    <row r="76" spans="1:21" ht="13.2">
      <c r="A76" s="5" t="s">
        <v>38</v>
      </c>
      <c r="B76" s="2">
        <v>0.108</v>
      </c>
      <c r="C76" s="5" t="s">
        <v>48</v>
      </c>
      <c r="D76" s="4">
        <v>60.084299999999999</v>
      </c>
      <c r="E76" s="27" t="s">
        <v>63</v>
      </c>
      <c r="F76" s="5">
        <v>1</v>
      </c>
      <c r="G76" s="5" t="s">
        <v>49</v>
      </c>
      <c r="H76" s="6">
        <f>B76/D76</f>
        <v>1.7974745482596951E-3</v>
      </c>
      <c r="I76" s="27" t="s">
        <v>63</v>
      </c>
      <c r="J76" s="5">
        <v>2</v>
      </c>
      <c r="K76" s="6">
        <f>H76*2</f>
        <v>3.5949490965193902E-3</v>
      </c>
      <c r="M76" s="6">
        <f>H76</f>
        <v>1.7974745482596951E-3</v>
      </c>
      <c r="N76" s="27" t="s">
        <v>63</v>
      </c>
      <c r="O76" s="5">
        <v>4</v>
      </c>
      <c r="P76" s="5" t="s">
        <v>48</v>
      </c>
      <c r="Q76" s="6">
        <f>K$89</f>
        <v>1.8348087512962394</v>
      </c>
      <c r="R76" s="5" t="s">
        <v>49</v>
      </c>
      <c r="S76" s="19">
        <f t="shared" ref="S76:S87" si="6">M76*O76/Q76</f>
        <v>3.918609058278867E-3</v>
      </c>
    </row>
    <row r="77" spans="1:21" ht="13.2">
      <c r="A77" s="5" t="s">
        <v>50</v>
      </c>
      <c r="B77" s="2">
        <v>8.1530000000000005</v>
      </c>
      <c r="C77" s="5" t="s">
        <v>48</v>
      </c>
      <c r="D77" s="4">
        <v>79.878799999999998</v>
      </c>
      <c r="E77" s="27" t="s">
        <v>63</v>
      </c>
      <c r="F77" s="5">
        <v>1</v>
      </c>
      <c r="G77" s="5" t="s">
        <v>49</v>
      </c>
      <c r="H77" s="6">
        <f>B77/D77</f>
        <v>0.10206713170453237</v>
      </c>
      <c r="I77" s="27" t="s">
        <v>63</v>
      </c>
      <c r="J77" s="5">
        <v>2</v>
      </c>
      <c r="K77" s="6">
        <f>H77*2</f>
        <v>0.20413426340906474</v>
      </c>
      <c r="M77" s="6">
        <f>H77</f>
        <v>0.10206713170453237</v>
      </c>
      <c r="N77" s="27" t="s">
        <v>63</v>
      </c>
      <c r="O77" s="5">
        <v>4</v>
      </c>
      <c r="P77" s="5" t="s">
        <v>48</v>
      </c>
      <c r="Q77" s="6">
        <f t="shared" ref="Q77:Q88" si="7">K$89</f>
        <v>1.8348087512962394</v>
      </c>
      <c r="R77" s="5" t="s">
        <v>49</v>
      </c>
      <c r="S77" s="19">
        <f t="shared" si="6"/>
        <v>0.22251285128747045</v>
      </c>
    </row>
    <row r="78" spans="1:21" ht="13.2">
      <c r="A78" s="5" t="s">
        <v>51</v>
      </c>
      <c r="B78" s="2">
        <v>2.302</v>
      </c>
      <c r="C78" s="5" t="s">
        <v>48</v>
      </c>
      <c r="D78" s="4">
        <v>101.96127799999999</v>
      </c>
      <c r="E78" s="27" t="s">
        <v>63</v>
      </c>
      <c r="F78" s="5">
        <v>2</v>
      </c>
      <c r="G78" s="5" t="s">
        <v>49</v>
      </c>
      <c r="H78" s="6">
        <f>B78/D78*2</f>
        <v>4.5154396750499738E-2</v>
      </c>
      <c r="I78" s="27" t="s">
        <v>63</v>
      </c>
      <c r="J78" s="10" t="s">
        <v>52</v>
      </c>
      <c r="K78" s="6">
        <f>H78*3/2</f>
        <v>6.7731595125749611E-2</v>
      </c>
      <c r="M78" s="6">
        <f>H78</f>
        <v>4.5154396750499738E-2</v>
      </c>
      <c r="N78" s="27" t="s">
        <v>63</v>
      </c>
      <c r="O78" s="5">
        <v>4</v>
      </c>
      <c r="P78" s="5" t="s">
        <v>48</v>
      </c>
      <c r="Q78" s="6">
        <f t="shared" si="7"/>
        <v>1.8348087512962394</v>
      </c>
      <c r="R78" s="5" t="s">
        <v>49</v>
      </c>
      <c r="S78" s="19">
        <f t="shared" si="6"/>
        <v>9.843946235508079E-2</v>
      </c>
    </row>
    <row r="79" spans="1:21" s="39" customFormat="1" ht="13.2">
      <c r="A79" s="31" t="s">
        <v>53</v>
      </c>
      <c r="B79" s="32"/>
      <c r="C79" s="31" t="s">
        <v>48</v>
      </c>
      <c r="D79" s="33">
        <v>159.69220000000001</v>
      </c>
      <c r="E79" s="34" t="s">
        <v>63</v>
      </c>
      <c r="F79" s="31">
        <v>2</v>
      </c>
      <c r="G79" s="31" t="s">
        <v>49</v>
      </c>
      <c r="H79" s="35">
        <f>B79/D79*2</f>
        <v>0</v>
      </c>
      <c r="I79" s="34" t="s">
        <v>63</v>
      </c>
      <c r="J79" s="36" t="s">
        <v>52</v>
      </c>
      <c r="K79" s="35">
        <f>0.73492*3/2</f>
        <v>1.1023800000000001</v>
      </c>
      <c r="L79" s="35"/>
      <c r="M79" s="35">
        <v>0.73491700000000004</v>
      </c>
      <c r="N79" s="34" t="s">
        <v>63</v>
      </c>
      <c r="O79" s="31">
        <v>4</v>
      </c>
      <c r="P79" s="31" t="s">
        <v>48</v>
      </c>
      <c r="Q79" s="35">
        <f t="shared" si="7"/>
        <v>1.8348087512962394</v>
      </c>
      <c r="R79" s="31" t="s">
        <v>49</v>
      </c>
      <c r="S79" s="37">
        <f t="shared" si="6"/>
        <v>1.6021658921798849</v>
      </c>
      <c r="T79" s="38"/>
      <c r="U79" s="32"/>
    </row>
    <row r="80" spans="1:21" s="39" customFormat="1" ht="13.2">
      <c r="A80" s="31" t="s">
        <v>55</v>
      </c>
      <c r="B80" s="32">
        <v>81.412800000000004</v>
      </c>
      <c r="C80" s="31" t="s">
        <v>48</v>
      </c>
      <c r="D80" s="33">
        <v>71.846400000000003</v>
      </c>
      <c r="E80" s="34" t="s">
        <v>63</v>
      </c>
      <c r="F80" s="31">
        <v>1</v>
      </c>
      <c r="G80" s="31" t="s">
        <v>49</v>
      </c>
      <c r="H80" s="35">
        <f>B80/D80</f>
        <v>1.1331507215392838</v>
      </c>
      <c r="I80" s="34" t="s">
        <v>63</v>
      </c>
      <c r="J80" s="36">
        <v>1</v>
      </c>
      <c r="K80" s="35">
        <v>0.39823372153927994</v>
      </c>
      <c r="L80" s="35"/>
      <c r="M80" s="35">
        <v>0.39823372153927994</v>
      </c>
      <c r="N80" s="34" t="s">
        <v>63</v>
      </c>
      <c r="O80" s="31">
        <v>4</v>
      </c>
      <c r="P80" s="31" t="s">
        <v>48</v>
      </c>
      <c r="Q80" s="35">
        <f t="shared" si="7"/>
        <v>1.8348087512962394</v>
      </c>
      <c r="R80" s="31" t="s">
        <v>49</v>
      </c>
      <c r="S80" s="37">
        <f t="shared" si="6"/>
        <v>0.86817489017956628</v>
      </c>
      <c r="T80" s="38"/>
      <c r="U80" s="32"/>
    </row>
    <row r="81" spans="1:20" ht="13.2">
      <c r="A81" s="5" t="s">
        <v>56</v>
      </c>
      <c r="B81" s="2">
        <v>0.39300000000000002</v>
      </c>
      <c r="C81" s="5" t="s">
        <v>48</v>
      </c>
      <c r="D81" s="4">
        <v>70.937449999999998</v>
      </c>
      <c r="E81" s="27" t="s">
        <v>63</v>
      </c>
      <c r="F81" s="5">
        <v>1</v>
      </c>
      <c r="G81" s="5" t="s">
        <v>49</v>
      </c>
      <c r="H81" s="6">
        <f>B81/D81</f>
        <v>5.5400920106375411E-3</v>
      </c>
      <c r="I81" s="27" t="s">
        <v>63</v>
      </c>
      <c r="J81" s="10">
        <v>1</v>
      </c>
      <c r="K81" s="6">
        <f>H81</f>
        <v>5.5400920106375411E-3</v>
      </c>
      <c r="M81" s="6">
        <f t="shared" ref="M81:M88" si="8">H81</f>
        <v>5.5400920106375411E-3</v>
      </c>
      <c r="N81" s="27" t="s">
        <v>63</v>
      </c>
      <c r="O81" s="5">
        <v>4</v>
      </c>
      <c r="P81" s="5" t="s">
        <v>48</v>
      </c>
      <c r="Q81" s="6">
        <f t="shared" si="7"/>
        <v>1.8348087512962394</v>
      </c>
      <c r="R81" s="5" t="s">
        <v>49</v>
      </c>
      <c r="S81" s="19">
        <f t="shared" si="6"/>
        <v>1.2077753622493081E-2</v>
      </c>
    </row>
    <row r="82" spans="1:20" ht="13.2">
      <c r="A82" s="5" t="s">
        <v>57</v>
      </c>
      <c r="B82" s="2">
        <v>1.5129999999999999</v>
      </c>
      <c r="C82" s="5" t="s">
        <v>48</v>
      </c>
      <c r="D82" s="4">
        <v>40.304400000000001</v>
      </c>
      <c r="E82" s="27" t="s">
        <v>63</v>
      </c>
      <c r="F82" s="5">
        <v>1</v>
      </c>
      <c r="G82" s="5" t="s">
        <v>49</v>
      </c>
      <c r="H82" s="6">
        <f>B82/D82</f>
        <v>3.7539325731185673E-2</v>
      </c>
      <c r="I82" s="27" t="s">
        <v>63</v>
      </c>
      <c r="J82" s="10">
        <v>1</v>
      </c>
      <c r="K82" s="6">
        <f>H82</f>
        <v>3.7539325731185673E-2</v>
      </c>
      <c r="M82" s="6">
        <f t="shared" si="8"/>
        <v>3.7539325731185673E-2</v>
      </c>
      <c r="N82" s="27" t="s">
        <v>63</v>
      </c>
      <c r="O82" s="5">
        <v>4</v>
      </c>
      <c r="P82" s="5" t="s">
        <v>48</v>
      </c>
      <c r="Q82" s="6">
        <f t="shared" si="7"/>
        <v>1.8348087512962394</v>
      </c>
      <c r="R82" s="5" t="s">
        <v>49</v>
      </c>
      <c r="S82" s="19">
        <f t="shared" si="6"/>
        <v>8.1838122266781693E-2</v>
      </c>
    </row>
    <row r="83" spans="1:20" ht="13.2">
      <c r="A83" s="5" t="s">
        <v>58</v>
      </c>
      <c r="B83" s="2">
        <v>5.8999999999999997E-2</v>
      </c>
      <c r="C83" s="5" t="s">
        <v>48</v>
      </c>
      <c r="D83" s="4">
        <v>56.077400000000004</v>
      </c>
      <c r="E83" s="27" t="s">
        <v>63</v>
      </c>
      <c r="F83" s="5">
        <v>1</v>
      </c>
      <c r="G83" s="5" t="s">
        <v>49</v>
      </c>
      <c r="H83" s="6">
        <f>B83/D83</f>
        <v>1.0521172522263869E-3</v>
      </c>
      <c r="I83" s="27" t="s">
        <v>63</v>
      </c>
      <c r="J83" s="10">
        <v>1</v>
      </c>
      <c r="K83" s="6">
        <f>H83</f>
        <v>1.0521172522263869E-3</v>
      </c>
      <c r="M83" s="6">
        <f t="shared" si="8"/>
        <v>1.0521172522263869E-3</v>
      </c>
      <c r="N83" s="27" t="s">
        <v>63</v>
      </c>
      <c r="O83" s="5">
        <v>4</v>
      </c>
      <c r="P83" s="5" t="s">
        <v>48</v>
      </c>
      <c r="Q83" s="6">
        <f t="shared" si="7"/>
        <v>1.8348087512962394</v>
      </c>
      <c r="R83" s="5" t="s">
        <v>49</v>
      </c>
      <c r="S83" s="19">
        <f t="shared" si="6"/>
        <v>2.2936826554442722E-3</v>
      </c>
    </row>
    <row r="84" spans="1:20" ht="13.2">
      <c r="A84" s="5" t="s">
        <v>59</v>
      </c>
      <c r="B84" s="2">
        <v>4.5999999999999999E-2</v>
      </c>
      <c r="C84" s="5" t="s">
        <v>48</v>
      </c>
      <c r="D84" s="4">
        <v>61.978936000000004</v>
      </c>
      <c r="E84" s="27" t="s">
        <v>63</v>
      </c>
      <c r="F84" s="5">
        <v>2</v>
      </c>
      <c r="G84" s="5" t="s">
        <v>49</v>
      </c>
      <c r="H84" s="6">
        <f>B84/D84*2</f>
        <v>1.4843752722699208E-3</v>
      </c>
      <c r="I84" s="27" t="s">
        <v>63</v>
      </c>
      <c r="J84" s="10" t="s">
        <v>60</v>
      </c>
      <c r="K84" s="6">
        <f>H84/2</f>
        <v>7.4218763613496041E-4</v>
      </c>
      <c r="M84" s="6">
        <f t="shared" si="8"/>
        <v>1.4843752722699208E-3</v>
      </c>
      <c r="N84" s="27" t="s">
        <v>63</v>
      </c>
      <c r="O84" s="5">
        <v>4</v>
      </c>
      <c r="P84" s="5" t="s">
        <v>48</v>
      </c>
      <c r="Q84" s="6">
        <f t="shared" si="7"/>
        <v>1.8348087512962394</v>
      </c>
      <c r="R84" s="5" t="s">
        <v>49</v>
      </c>
      <c r="S84" s="19">
        <f t="shared" si="6"/>
        <v>3.2360326845427404E-3</v>
      </c>
    </row>
    <row r="85" spans="1:20" ht="13.2">
      <c r="A85" s="5" t="s">
        <v>61</v>
      </c>
      <c r="B85" s="2">
        <v>3.6999999999999998E-2</v>
      </c>
      <c r="C85" s="5" t="s">
        <v>48</v>
      </c>
      <c r="D85" s="4">
        <v>94.195999999999998</v>
      </c>
      <c r="E85" s="27" t="s">
        <v>63</v>
      </c>
      <c r="F85" s="5">
        <v>2</v>
      </c>
      <c r="G85" s="5" t="s">
        <v>49</v>
      </c>
      <c r="H85" s="6">
        <f>B85/D85*2</f>
        <v>7.855959913372118E-4</v>
      </c>
      <c r="I85" s="27" t="s">
        <v>63</v>
      </c>
      <c r="J85" s="10" t="s">
        <v>60</v>
      </c>
      <c r="K85" s="6">
        <f>H85/2</f>
        <v>3.927979956686059E-4</v>
      </c>
      <c r="M85" s="6">
        <f t="shared" si="8"/>
        <v>7.855959913372118E-4</v>
      </c>
      <c r="N85" s="27" t="s">
        <v>63</v>
      </c>
      <c r="O85" s="5">
        <v>4</v>
      </c>
      <c r="P85" s="5" t="s">
        <v>48</v>
      </c>
      <c r="Q85" s="6">
        <f t="shared" si="7"/>
        <v>1.8348087512962394</v>
      </c>
      <c r="R85" s="5" t="s">
        <v>49</v>
      </c>
      <c r="S85" s="19">
        <f t="shared" si="6"/>
        <v>1.7126493227857364E-3</v>
      </c>
    </row>
    <row r="86" spans="1:20" ht="13.2">
      <c r="A86" s="5" t="s">
        <v>0</v>
      </c>
      <c r="B86" s="2">
        <v>0.50700000000000001</v>
      </c>
      <c r="C86" s="5" t="s">
        <v>48</v>
      </c>
      <c r="D86" s="4">
        <v>149.88120000000001</v>
      </c>
      <c r="E86" s="27" t="s">
        <v>63</v>
      </c>
      <c r="F86" s="5">
        <v>2</v>
      </c>
      <c r="G86" s="5" t="s">
        <v>49</v>
      </c>
      <c r="H86" s="6">
        <f>B86/D86*2</f>
        <v>6.7653581636656227E-3</v>
      </c>
      <c r="I86" s="27" t="s">
        <v>63</v>
      </c>
      <c r="J86" s="10" t="s">
        <v>52</v>
      </c>
      <c r="K86" s="6">
        <f>H86*3/2</f>
        <v>1.0148037245498434E-2</v>
      </c>
      <c r="M86" s="6">
        <f t="shared" si="8"/>
        <v>6.7653581636656227E-3</v>
      </c>
      <c r="N86" s="27" t="s">
        <v>63</v>
      </c>
      <c r="O86" s="5">
        <v>4</v>
      </c>
      <c r="P86" s="5" t="s">
        <v>48</v>
      </c>
      <c r="Q86" s="6">
        <f t="shared" si="7"/>
        <v>1.8348087512962394</v>
      </c>
      <c r="R86" s="5" t="s">
        <v>49</v>
      </c>
      <c r="S86" s="19">
        <f t="shared" si="6"/>
        <v>1.4748911915503111E-2</v>
      </c>
    </row>
    <row r="87" spans="1:20" ht="13.2">
      <c r="A87" s="5" t="s">
        <v>1</v>
      </c>
      <c r="B87" s="2">
        <v>9.9000000000000005E-2</v>
      </c>
      <c r="C87" s="5" t="s">
        <v>48</v>
      </c>
      <c r="D87" s="4">
        <v>151.99039999999999</v>
      </c>
      <c r="E87" s="27" t="s">
        <v>63</v>
      </c>
      <c r="F87" s="5">
        <v>2</v>
      </c>
      <c r="G87" s="5" t="s">
        <v>49</v>
      </c>
      <c r="H87" s="6">
        <f>B87/D87*2</f>
        <v>1.3027138556119336E-3</v>
      </c>
      <c r="I87" s="27" t="s">
        <v>63</v>
      </c>
      <c r="J87" s="10" t="s">
        <v>52</v>
      </c>
      <c r="K87" s="6">
        <f>H87*3/2</f>
        <v>1.9540707834179005E-3</v>
      </c>
      <c r="M87" s="6">
        <f t="shared" si="8"/>
        <v>1.3027138556119336E-3</v>
      </c>
      <c r="N87" s="27" t="s">
        <v>63</v>
      </c>
      <c r="O87" s="5">
        <v>4</v>
      </c>
      <c r="P87" s="5" t="s">
        <v>48</v>
      </c>
      <c r="Q87" s="6">
        <f t="shared" si="7"/>
        <v>1.8348087512962394</v>
      </c>
      <c r="R87" s="5" t="s">
        <v>49</v>
      </c>
      <c r="S87" s="19">
        <f t="shared" si="6"/>
        <v>2.8399992199548947E-3</v>
      </c>
    </row>
    <row r="88" spans="1:20" ht="13.8" thickBot="1">
      <c r="A88" s="11" t="s">
        <v>2</v>
      </c>
      <c r="B88" s="30">
        <v>0.10199999999999999</v>
      </c>
      <c r="C88" s="11" t="s">
        <v>48</v>
      </c>
      <c r="D88" s="13">
        <v>74.692800000000005</v>
      </c>
      <c r="E88" s="28" t="s">
        <v>63</v>
      </c>
      <c r="F88" s="11">
        <v>1</v>
      </c>
      <c r="G88" s="11" t="s">
        <v>49</v>
      </c>
      <c r="H88" s="14">
        <f>B88/D88</f>
        <v>1.3655934708566287E-3</v>
      </c>
      <c r="I88" s="28" t="s">
        <v>63</v>
      </c>
      <c r="J88" s="29">
        <v>1</v>
      </c>
      <c r="K88" s="14">
        <f>H88</f>
        <v>1.3655934708566287E-3</v>
      </c>
      <c r="L88" s="14"/>
      <c r="M88" s="14">
        <f t="shared" si="8"/>
        <v>1.3655934708566287E-3</v>
      </c>
      <c r="N88" s="28" t="s">
        <v>63</v>
      </c>
      <c r="O88" s="11">
        <v>4</v>
      </c>
      <c r="P88" s="11" t="s">
        <v>48</v>
      </c>
      <c r="Q88" s="14">
        <f t="shared" si="7"/>
        <v>1.8348087512962394</v>
      </c>
      <c r="R88" s="11" t="s">
        <v>49</v>
      </c>
      <c r="S88" s="26">
        <f>M88*O88/Q88</f>
        <v>2.9770807881570791E-3</v>
      </c>
    </row>
    <row r="89" spans="1:20">
      <c r="A89" s="3" t="s">
        <v>3</v>
      </c>
      <c r="B89" s="2">
        <f>SUM(B76:B88)</f>
        <v>94.731800000000035</v>
      </c>
      <c r="H89" s="6">
        <f>SUM(H76:H88)</f>
        <v>1.3380048962903661</v>
      </c>
      <c r="K89" s="6">
        <f>SUM(K76:K88)</f>
        <v>1.8348087512962394</v>
      </c>
      <c r="M89" s="6">
        <f>SUM(M76:M88)</f>
        <v>1.3380048962903623</v>
      </c>
      <c r="S89" s="19">
        <f>SUM(S76:S88)</f>
        <v>2.916935937535944</v>
      </c>
    </row>
    <row r="91" spans="1:20" ht="13.2">
      <c r="G91" s="5" t="s">
        <v>39</v>
      </c>
      <c r="H91" s="6">
        <v>1.7974745482596951E-3</v>
      </c>
      <c r="Q91"/>
      <c r="R91"/>
      <c r="S91"/>
      <c r="T91"/>
    </row>
    <row r="92" spans="1:20" ht="13.2">
      <c r="G92" s="5" t="s">
        <v>40</v>
      </c>
      <c r="H92" s="6">
        <v>0.10206713170453237</v>
      </c>
      <c r="Q92"/>
      <c r="R92"/>
      <c r="S92"/>
      <c r="T92"/>
    </row>
    <row r="93" spans="1:20" ht="13.2">
      <c r="G93" s="5" t="s">
        <v>41</v>
      </c>
      <c r="H93" s="6">
        <v>4.5154396750499738E-2</v>
      </c>
      <c r="Q93"/>
      <c r="R93"/>
      <c r="S93"/>
      <c r="T93"/>
    </row>
    <row r="94" spans="1:20" ht="13.2">
      <c r="G94" s="5" t="s">
        <v>42</v>
      </c>
      <c r="H94" s="6">
        <v>6.7653581636656227E-3</v>
      </c>
      <c r="Q94"/>
      <c r="R94"/>
      <c r="S94"/>
      <c r="T94"/>
    </row>
    <row r="95" spans="1:20" ht="13.2">
      <c r="G95" s="5" t="s">
        <v>43</v>
      </c>
      <c r="H95" s="6">
        <v>1.3027138556119336E-3</v>
      </c>
      <c r="Q95"/>
      <c r="R95"/>
      <c r="S95"/>
      <c r="T95"/>
    </row>
    <row r="96" spans="1:20" ht="13.2">
      <c r="G96" s="5" t="s">
        <v>15</v>
      </c>
      <c r="H96" s="6">
        <f>SUM(H91:H95)</f>
        <v>0.15708707502256936</v>
      </c>
      <c r="I96" s="27" t="s">
        <v>63</v>
      </c>
      <c r="J96" s="5">
        <v>1</v>
      </c>
      <c r="K96" s="6">
        <f>H96*J96</f>
        <v>0.15708707502256936</v>
      </c>
    </row>
    <row r="97" spans="7:13" ht="13.2">
      <c r="G97" s="31" t="s">
        <v>30</v>
      </c>
      <c r="H97" s="35">
        <v>0.73491700000000004</v>
      </c>
      <c r="I97" s="34" t="s">
        <v>63</v>
      </c>
      <c r="J97" s="31">
        <v>1</v>
      </c>
      <c r="K97" s="35">
        <f>H97*J97</f>
        <v>0.73491700000000004</v>
      </c>
      <c r="M97" s="6">
        <f>K96+K97</f>
        <v>0.8920040750225694</v>
      </c>
    </row>
    <row r="98" spans="7:13" ht="13.2">
      <c r="G98" s="31" t="s">
        <v>31</v>
      </c>
      <c r="H98" s="35">
        <f>1.13315072153928-H97</f>
        <v>0.39823372153927994</v>
      </c>
      <c r="I98" s="34" t="s">
        <v>63</v>
      </c>
      <c r="J98" s="31">
        <v>2</v>
      </c>
      <c r="K98" s="35">
        <f>H98*J98</f>
        <v>0.79646744307855988</v>
      </c>
    </row>
    <row r="99" spans="7:13">
      <c r="G99" s="5" t="s">
        <v>16</v>
      </c>
      <c r="H99" s="6">
        <v>1.3655934708566287E-3</v>
      </c>
    </row>
    <row r="100" spans="7:13">
      <c r="G100" s="5" t="s">
        <v>20</v>
      </c>
      <c r="H100" s="6">
        <v>5.5400920106375411E-3</v>
      </c>
    </row>
    <row r="101" spans="7:13">
      <c r="G101" s="5" t="s">
        <v>21</v>
      </c>
      <c r="H101" s="6">
        <v>3.7539325731185673E-2</v>
      </c>
    </row>
    <row r="102" spans="7:13">
      <c r="G102" s="5" t="s">
        <v>22</v>
      </c>
      <c r="H102" s="6">
        <v>1.0521172522263869E-3</v>
      </c>
    </row>
    <row r="103" spans="7:13">
      <c r="G103" s="5" t="s">
        <v>23</v>
      </c>
      <c r="H103" s="6">
        <v>1.4843752722699208E-3</v>
      </c>
    </row>
    <row r="104" spans="7:13">
      <c r="G104" s="5" t="s">
        <v>24</v>
      </c>
      <c r="H104" s="6">
        <v>7.855959913372118E-4</v>
      </c>
    </row>
    <row r="105" spans="7:13" ht="13.2">
      <c r="G105" s="5" t="s">
        <v>15</v>
      </c>
      <c r="H105" s="6">
        <f>SUM(H99:H104)</f>
        <v>4.7767099728513361E-2</v>
      </c>
      <c r="I105" s="27" t="s">
        <v>63</v>
      </c>
      <c r="J105" s="5">
        <v>2</v>
      </c>
      <c r="K105" s="6">
        <f>H105*J105</f>
        <v>9.5534199457026722E-2</v>
      </c>
      <c r="M105" s="6">
        <f>K98+K105</f>
        <v>0.89200164253558656</v>
      </c>
    </row>
  </sheetData>
  <phoneticPr fontId="3"/>
  <printOptions gridLinesSet="0"/>
  <pageMargins left="0.4" right="0.45" top="0.71" bottom="0.45" header="0.4" footer="0.41"/>
  <pageSetup paperSize="0" scale="70" orientation="portrait" horizontalDpi="4294967292" verticalDpi="4294967292"/>
  <headerFooter alignWithMargins="0">
    <oddHeader>&amp;A</oddHeader>
    <oddFooter>- &amp;P -</oddFooter>
  </headerFooter>
  <rowBreaks count="1" manualBreakCount="1">
    <brk id="4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Molar weight</vt:lpstr>
      <vt:lpstr>Stoichiometry</vt:lpstr>
      <vt:lpstr>yh</vt:lpstr>
      <vt:lpstr>yh!Print_Area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XRF</dc:creator>
  <cp:lastModifiedBy>MATSUYAMA Kazuki</cp:lastModifiedBy>
  <cp:lastPrinted>2007-12-01T15:53:29Z</cp:lastPrinted>
  <dcterms:created xsi:type="dcterms:W3CDTF">2006-07-14T03:57:35Z</dcterms:created>
  <dcterms:modified xsi:type="dcterms:W3CDTF">2025-08-27T17:05:10Z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dc55989-3c9e-4466-8514-eac6f80f6373_Enabled">
    <vt:lpwstr>true</vt:lpwstr>
  </property>
  <property fmtid="{D5CDD505-2E9C-101B-9397-08002B2CF9AE}" pid="3" name="MSIP_Label_ddc55989-3c9e-4466-8514-eac6f80f6373_SetDate">
    <vt:lpwstr>2024-06-28T00:55:30Z</vt:lpwstr>
  </property>
  <property fmtid="{D5CDD505-2E9C-101B-9397-08002B2CF9AE}" pid="4" name="MSIP_Label_ddc55989-3c9e-4466-8514-eac6f80f6373_Method">
    <vt:lpwstr>Privileged</vt:lpwstr>
  </property>
  <property fmtid="{D5CDD505-2E9C-101B-9397-08002B2CF9AE}" pid="5" name="MSIP_Label_ddc55989-3c9e-4466-8514-eac6f80f6373_Name">
    <vt:lpwstr>ddc55989-3c9e-4466-8514-eac6f80f6373</vt:lpwstr>
  </property>
  <property fmtid="{D5CDD505-2E9C-101B-9397-08002B2CF9AE}" pid="6" name="MSIP_Label_ddc55989-3c9e-4466-8514-eac6f80f6373_SiteId">
    <vt:lpwstr>18a7fec8-652f-409b-8369-272d9ce80620</vt:lpwstr>
  </property>
  <property fmtid="{D5CDD505-2E9C-101B-9397-08002B2CF9AE}" pid="7" name="MSIP_Label_ddc55989-3c9e-4466-8514-eac6f80f6373_ActionId">
    <vt:lpwstr>0e8b280e-c40e-4b24-b198-935e7fbfd611</vt:lpwstr>
  </property>
  <property fmtid="{D5CDD505-2E9C-101B-9397-08002B2CF9AE}" pid="8" name="MSIP_Label_ddc55989-3c9e-4466-8514-eac6f80f6373_ContentBits">
    <vt:lpwstr>0</vt:lpwstr>
  </property>
</Properties>
</file>