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342\Downloads\"/>
    </mc:Choice>
  </mc:AlternateContent>
  <xr:revisionPtr revIDLastSave="0" documentId="13_ncr:1_{90B88B6F-A7F6-443E-994B-414649F795C1}" xr6:coauthVersionLast="36" xr6:coauthVersionMax="36" xr10:uidLastSave="{00000000-0000-0000-0000-000000000000}"/>
  <bookViews>
    <workbookView xWindow="0" yWindow="0" windowWidth="20490" windowHeight="6945" activeTab="2" xr2:uid="{E60E7B74-B45E-48CD-B514-27FBC53BF43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3" l="1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4" i="2" a="1"/>
  <c r="I4" i="2" s="1"/>
  <c r="I19" i="2" l="1"/>
  <c r="I11" i="2"/>
  <c r="I7" i="2"/>
  <c r="I14" i="2"/>
  <c r="I10" i="2"/>
  <c r="I6" i="2"/>
  <c r="I17" i="2"/>
  <c r="I13" i="2"/>
  <c r="I9" i="2"/>
  <c r="I5" i="2"/>
  <c r="I15" i="2"/>
  <c r="I18" i="2"/>
  <c r="I16" i="2"/>
  <c r="I12" i="2"/>
  <c r="I8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4" i="2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K6" i="1"/>
  <c r="K7" i="1"/>
  <c r="K5" i="1"/>
  <c r="K4" i="1"/>
  <c r="N11" i="1"/>
  <c r="N10" i="1"/>
  <c r="N6" i="1"/>
  <c r="N7" i="1" s="1"/>
  <c r="M4" i="1"/>
</calcChain>
</file>

<file path=xl/sharedStrings.xml><?xml version="1.0" encoding="utf-8"?>
<sst xmlns="http://schemas.openxmlformats.org/spreadsheetml/2006/main" count="236" uniqueCount="49">
  <si>
    <t>Name</t>
  </si>
  <si>
    <t>Gender</t>
  </si>
  <si>
    <t>Department</t>
  </si>
  <si>
    <t>Date Joined</t>
  </si>
  <si>
    <t>Salary</t>
  </si>
  <si>
    <t>Bonus %</t>
  </si>
  <si>
    <t>Email ID</t>
  </si>
  <si>
    <t>Barr Faughny</t>
  </si>
  <si>
    <t>Female</t>
  </si>
  <si>
    <t>Procurement</t>
  </si>
  <si>
    <t>b.faughny@awesome.ch</t>
  </si>
  <si>
    <t>Dennison Crosswaite</t>
  </si>
  <si>
    <t>Male</t>
  </si>
  <si>
    <t>Website</t>
  </si>
  <si>
    <t>d.crosswaite@awesome.ch</t>
  </si>
  <si>
    <t>Gunar Cockshoot</t>
  </si>
  <si>
    <t>g.cockshoot@awesome.ch</t>
  </si>
  <si>
    <t>Gigi Bohling</t>
  </si>
  <si>
    <t>Sales</t>
  </si>
  <si>
    <t>No email ID</t>
  </si>
  <si>
    <t>Curtice Advani</t>
  </si>
  <si>
    <t>Finance</t>
  </si>
  <si>
    <t>c.advani@awesome.ch</t>
  </si>
  <si>
    <t>Kaine Padly</t>
  </si>
  <si>
    <t>Ches Bonnell</t>
  </si>
  <si>
    <t>Andria Kimpton</t>
  </si>
  <si>
    <t>Brien Boise</t>
  </si>
  <si>
    <t>Husein Augar</t>
  </si>
  <si>
    <t>h.augar@awesome.ch</t>
  </si>
  <si>
    <t>Jan Morforth</t>
  </si>
  <si>
    <t>j.morforth@awesome.ch</t>
  </si>
  <si>
    <t>Dotty Strutley</t>
  </si>
  <si>
    <t>d.strutley@awesome.ch</t>
  </si>
  <si>
    <t>Marney O'Breen</t>
  </si>
  <si>
    <t>m.obreen@awesome.ch</t>
  </si>
  <si>
    <t>Rafaelita Blaksland</t>
  </si>
  <si>
    <t>r.blaksland@awesome.ch</t>
  </si>
  <si>
    <t>Beverie Moffet</t>
  </si>
  <si>
    <t>b.moffet@awesome.ch</t>
  </si>
  <si>
    <t>Oby Sorrel</t>
  </si>
  <si>
    <t>o.sorrel@awesome.ch</t>
  </si>
  <si>
    <t>date joined</t>
  </si>
  <si>
    <t>Bonus</t>
  </si>
  <si>
    <t>bounus</t>
  </si>
  <si>
    <t>Names &amp; Emails</t>
  </si>
  <si>
    <t>Bonus 2%</t>
  </si>
  <si>
    <t>Bonus 1</t>
  </si>
  <si>
    <t>Bonus 2</t>
  </si>
  <si>
    <t>Bonus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</si>
</sst>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[$-409]dd\-mmm\-yy;@"/>
    <numFmt numFmtId="166" formatCode="&quot;$&quot;#,##0"/>
    <numFmt numFmtId="171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66">
    <xf numFmtId="0" fontId="0" fillId="0" borderId="0" xfId="0"/>
    <xf numFmtId="165" fontId="0" fillId="0" borderId="5" xfId="0" applyNumberFormat="1" applyBorder="1"/>
    <xf numFmtId="0" fontId="0" fillId="0" borderId="5" xfId="0" applyBorder="1"/>
    <xf numFmtId="0" fontId="0" fillId="0" borderId="2" xfId="0" applyBorder="1"/>
    <xf numFmtId="165" fontId="0" fillId="0" borderId="2" xfId="0" applyNumberFormat="1" applyBorder="1"/>
    <xf numFmtId="166" fontId="0" fillId="0" borderId="2" xfId="0" applyNumberFormat="1" applyBorder="1"/>
    <xf numFmtId="0" fontId="0" fillId="0" borderId="3" xfId="0" applyBorder="1"/>
    <xf numFmtId="165" fontId="0" fillId="0" borderId="3" xfId="0" applyNumberFormat="1" applyBorder="1"/>
    <xf numFmtId="166" fontId="0" fillId="0" borderId="3" xfId="0" applyNumberFormat="1" applyBorder="1"/>
    <xf numFmtId="0" fontId="0" fillId="0" borderId="3" xfId="0" applyFill="1" applyBorder="1"/>
    <xf numFmtId="165" fontId="0" fillId="0" borderId="3" xfId="0" applyNumberFormat="1" applyFill="1" applyBorder="1"/>
    <xf numFmtId="9" fontId="0" fillId="0" borderId="0" xfId="1" applyFont="1"/>
    <xf numFmtId="9" fontId="0" fillId="0" borderId="2" xfId="1" applyFont="1" applyBorder="1"/>
    <xf numFmtId="9" fontId="0" fillId="0" borderId="3" xfId="1" applyFont="1" applyBorder="1"/>
    <xf numFmtId="166" fontId="0" fillId="0" borderId="5" xfId="0" applyNumberFormat="1" applyBorder="1"/>
    <xf numFmtId="9" fontId="0" fillId="0" borderId="5" xfId="1" applyFont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15" fontId="0" fillId="0" borderId="0" xfId="0" applyNumberFormat="1"/>
    <xf numFmtId="166" fontId="0" fillId="0" borderId="0" xfId="0" applyNumberFormat="1"/>
    <xf numFmtId="0" fontId="5" fillId="0" borderId="1" xfId="0" applyFont="1" applyBorder="1"/>
    <xf numFmtId="9" fontId="0" fillId="0" borderId="0" xfId="0" applyNumberFormat="1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0" fillId="0" borderId="2" xfId="0" applyBorder="1"/>
    <xf numFmtId="165" fontId="0" fillId="0" borderId="2" xfId="0" applyNumberFormat="1" applyBorder="1"/>
    <xf numFmtId="166" fontId="0" fillId="0" borderId="2" xfId="0" applyNumberFormat="1" applyBorder="1"/>
    <xf numFmtId="0" fontId="0" fillId="0" borderId="3" xfId="0" applyBorder="1"/>
    <xf numFmtId="165" fontId="0" fillId="0" borderId="3" xfId="0" applyNumberFormat="1" applyBorder="1"/>
    <xf numFmtId="166" fontId="0" fillId="0" borderId="3" xfId="0" applyNumberFormat="1" applyBorder="1"/>
    <xf numFmtId="0" fontId="0" fillId="0" borderId="3" xfId="0" applyFill="1" applyBorder="1"/>
    <xf numFmtId="165" fontId="0" fillId="0" borderId="3" xfId="0" applyNumberFormat="1" applyFill="1" applyBorder="1"/>
    <xf numFmtId="0" fontId="2" fillId="2" borderId="1" xfId="0" applyFont="1" applyFill="1" applyBorder="1" applyAlignment="1">
      <alignment horizontal="center"/>
    </xf>
    <xf numFmtId="9" fontId="0" fillId="0" borderId="2" xfId="1" applyFont="1" applyBorder="1"/>
    <xf numFmtId="9" fontId="0" fillId="0" borderId="3" xfId="1" applyFont="1" applyBorder="1"/>
    <xf numFmtId="0" fontId="0" fillId="0" borderId="2" xfId="0" applyBorder="1"/>
    <xf numFmtId="0" fontId="0" fillId="0" borderId="0" xfId="0" applyBorder="1"/>
    <xf numFmtId="0" fontId="2" fillId="2" borderId="1" xfId="0" applyFont="1" applyFill="1" applyBorder="1" applyAlignment="1">
      <alignment horizontal="left"/>
    </xf>
    <xf numFmtId="0" fontId="3" fillId="0" borderId="4" xfId="0" applyFont="1" applyBorder="1"/>
    <xf numFmtId="0" fontId="0" fillId="0" borderId="0" xfId="0"/>
    <xf numFmtId="0" fontId="2" fillId="2" borderId="1" xfId="0" applyFont="1" applyFill="1" applyBorder="1"/>
    <xf numFmtId="9" fontId="2" fillId="2" borderId="1" xfId="1" applyFont="1" applyFill="1" applyBorder="1" applyAlignment="1">
      <alignment horizontal="center"/>
    </xf>
    <xf numFmtId="9" fontId="0" fillId="0" borderId="2" xfId="1" applyFont="1" applyBorder="1" applyAlignment="1">
      <alignment horizontal="center"/>
    </xf>
    <xf numFmtId="9" fontId="0" fillId="0" borderId="3" xfId="1" applyFont="1" applyBorder="1" applyAlignment="1">
      <alignment horizontal="center"/>
    </xf>
    <xf numFmtId="0" fontId="2" fillId="2" borderId="1" xfId="0" applyFont="1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9" fontId="2" fillId="2" borderId="1" xfId="1" applyFont="1" applyFill="1" applyBorder="1" applyAlignment="1">
      <alignment horizontal="center"/>
    </xf>
    <xf numFmtId="9" fontId="0" fillId="0" borderId="3" xfId="1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/>
    <xf numFmtId="0" fontId="2" fillId="2" borderId="1" xfId="0" applyFont="1" applyFill="1" applyBorder="1"/>
    <xf numFmtId="0" fontId="0" fillId="0" borderId="2" xfId="0" applyBorder="1"/>
    <xf numFmtId="0" fontId="0" fillId="0" borderId="3" xfId="0" applyBorder="1"/>
    <xf numFmtId="9" fontId="2" fillId="2" borderId="1" xfId="1" applyFont="1" applyFill="1" applyBorder="1" applyAlignment="1">
      <alignment horizontal="center"/>
    </xf>
    <xf numFmtId="9" fontId="0" fillId="0" borderId="2" xfId="1" applyFont="1" applyBorder="1" applyAlignment="1">
      <alignment horizontal="center"/>
    </xf>
    <xf numFmtId="9" fontId="0" fillId="0" borderId="3" xfId="1" applyFont="1" applyBorder="1" applyAlignment="1">
      <alignment horizontal="center"/>
    </xf>
    <xf numFmtId="0" fontId="0" fillId="0" borderId="0" xfId="0"/>
    <xf numFmtId="15" fontId="0" fillId="0" borderId="0" xfId="0" applyNumberFormat="1" applyAlignment="1">
      <alignment horizontal="center"/>
    </xf>
    <xf numFmtId="171" fontId="0" fillId="0" borderId="0" xfId="2" applyNumberFormat="1" applyFont="1"/>
    <xf numFmtId="9" fontId="0" fillId="0" borderId="0" xfId="1" applyFont="1"/>
    <xf numFmtId="0" fontId="0" fillId="0" borderId="0" xfId="0"/>
    <xf numFmtId="15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9" fontId="0" fillId="0" borderId="0" xfId="1" applyFont="1"/>
  </cellXfs>
  <cellStyles count="3">
    <cellStyle name="Currency 2" xfId="2" xr:uid="{00000000-0005-0000-0000-00002F000000}"/>
    <cellStyle name="Normal" xfId="0" builtinId="0"/>
    <cellStyle name="Percent" xfId="1" builtinId="5"/>
  </cellStyles>
  <dxfs count="15"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1" formatCode="_(&quot;$&quot;* #,##0_);_(&quot;$&quot;* \(#,##0\);_(&quot;$&quot;* &quot;-&quot;??_);_(@_)"/>
    </dxf>
    <dxf>
      <numFmt numFmtId="20" formatCode="dd\-mmm\-yy"/>
      <alignment horizontal="center" vertical="bottom" textRotation="0" wrapText="0" indent="0" justifyLastLine="0" shrinkToFit="0" readingOrder="0"/>
    </dxf>
    <dxf>
      <border diagonalUp="0" diagonalDown="0"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numFmt numFmtId="166" formatCode="&quot;$&quot;#,##0"/>
      <border diagonalUp="0" diagonalDown="0"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numFmt numFmtId="165" formatCode="[$-409]dd\-mmm\-yy;@"/>
      <border diagonalUp="0" diagonalDown="0"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 diagonalUp="0" diagonalDown="0"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 diagonalUp="0" diagonalDown="0"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 diagonalUp="0" diagonalDown="0"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 outline="0">
        <bottom style="thin">
          <color theme="0" tint="-0.2499465926084170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0F8F6C-2CC5-459E-97AA-0F16341F4383}" name="Table1" displayName="Table1" ref="A1:H17" totalsRowShown="0" headerRowDxfId="14" headerRowBorderDxfId="13" tableBorderDxfId="12">
  <autoFilter ref="A1:H17" xr:uid="{92301E34-A24E-4879-97E3-3AF1DF6EE18E}"/>
  <tableColumns count="8">
    <tableColumn id="1" xr3:uid="{4AF95D55-A469-4BF6-AD9A-11D2106B6549}" name="Name" dataDxfId="11"/>
    <tableColumn id="2" xr3:uid="{6ADBE4CC-7F8F-4469-B7FF-A97D0D5813F7}" name="Gender" dataDxfId="10"/>
    <tableColumn id="3" xr3:uid="{18B878F4-4DCD-44CD-8939-3787A864B01C}" name="Department" dataDxfId="9"/>
    <tableColumn id="4" xr3:uid="{C392A959-E90D-449E-A1CD-45F88773FED9}" name="Date Joined" dataDxfId="8"/>
    <tableColumn id="5" xr3:uid="{4BF2BB14-3DF6-4CC6-A966-1CD63862078C}" name="Salary" dataDxfId="7"/>
    <tableColumn id="6" xr3:uid="{834F784A-79F4-4A72-B5F5-5807C84AE825}" name="Bonus %" dataDxfId="6" dataCellStyle="Percent"/>
    <tableColumn id="7" xr3:uid="{D728B53D-F545-435E-B64B-C2C59F3C412C}" name="Email ID" dataDxfId="5"/>
    <tableColumn id="8" xr3:uid="{C16EAC95-B600-4FAE-A9EB-BD2FE647233A}" name="Bonus" dataCellStyle="Percent">
      <calculatedColumnFormula>INDEX($J$4:$J$7,MATCH(Table1[[#This Row],[Department]],$K$4:$K$7,0))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9C78A6-38C5-4DAE-96ED-ABE7672CEFB8}" name="Table2" displayName="Table2" ref="B2:I18" totalsRowShown="0" headerRowDxfId="0">
  <autoFilter ref="B2:I18" xr:uid="{70225394-FC39-4746-B98F-C4794AD74D89}"/>
  <tableColumns count="8">
    <tableColumn id="1" xr3:uid="{21607222-0891-4949-B880-7F36A2916BCA}" name="Name"/>
    <tableColumn id="2" xr3:uid="{3356ECDF-1A66-426F-879C-EBC7F8A3C69B}" name="Gender"/>
    <tableColumn id="3" xr3:uid="{8EC3E1AA-B29C-4354-8748-B937033C797F}" name="Department"/>
    <tableColumn id="4" xr3:uid="{1366C351-0D83-44C0-A743-029A2F77AAB9}" name="Date Joined" dataDxfId="4"/>
    <tableColumn id="5" xr3:uid="{2C5FF357-0304-4899-935B-46D675B27928}" name="Salary" dataDxfId="3" dataCellStyle="Currency 2"/>
    <tableColumn id="6" xr3:uid="{C34D9CA0-3433-4DC2-843A-49C75168D422}" name="Bonus 1" dataDxfId="2" dataCellStyle="Percent"/>
    <tableColumn id="7" xr3:uid="{23A828AF-2BAC-4627-A154-545841896A1D}" name="Bonus 2" dataDxfId="1" dataCellStyle="Percent"/>
    <tableColumn id="8" xr3:uid="{2CAD29D8-8DD8-4FD8-B5AC-9390FDE97694}" name="Bonus 22" dataCellStyle="Percent">
      <calculatedColumnFormula>INDEX($M$6:$N$9,MATCH(Table2[[#This Row],[Department]],$L$6:$L$9,0),MATCH(Table2[[#This Row],[Gender]],$M$5:$N$5,0))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.moffet@awesome.ch" TargetMode="External"/><Relationship Id="rId2" Type="http://schemas.openxmlformats.org/officeDocument/2006/relationships/hyperlink" Target="mailto:o.sorrel@awesome.ch" TargetMode="External"/><Relationship Id="rId1" Type="http://schemas.openxmlformats.org/officeDocument/2006/relationships/hyperlink" Target="mailto:g.cockshoot@awesome.c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27489-4EBF-4FE5-BE87-027F514E63DB}">
  <dimension ref="A1:N17"/>
  <sheetViews>
    <sheetView workbookViewId="0">
      <selection activeCell="H2" sqref="H2:H17"/>
    </sheetView>
  </sheetViews>
  <sheetFormatPr defaultRowHeight="15" x14ac:dyDescent="0.25"/>
  <cols>
    <col min="2" max="2" width="9.85546875" customWidth="1"/>
    <col min="3" max="3" width="13.85546875" customWidth="1"/>
    <col min="4" max="4" width="13.140625" customWidth="1"/>
    <col min="6" max="6" width="10.5703125" customWidth="1"/>
    <col min="7" max="7" width="26.85546875" customWidth="1"/>
    <col min="13" max="13" width="11.140625" bestFit="1" customWidth="1"/>
    <col min="14" max="14" width="10" bestFit="1" customWidth="1"/>
  </cols>
  <sheetData>
    <row r="1" spans="1:14" x14ac:dyDescent="0.25">
      <c r="A1" s="16" t="s">
        <v>0</v>
      </c>
      <c r="B1" s="16" t="s">
        <v>1</v>
      </c>
      <c r="C1" s="16" t="s">
        <v>2</v>
      </c>
      <c r="D1" s="17" t="s">
        <v>3</v>
      </c>
      <c r="E1" s="17" t="s">
        <v>4</v>
      </c>
      <c r="F1" s="18" t="s">
        <v>5</v>
      </c>
      <c r="G1" s="18" t="s">
        <v>6</v>
      </c>
      <c r="H1" s="21" t="s">
        <v>42</v>
      </c>
    </row>
    <row r="2" spans="1:14" x14ac:dyDescent="0.25">
      <c r="A2" s="3" t="s">
        <v>7</v>
      </c>
      <c r="B2" s="3" t="s">
        <v>8</v>
      </c>
      <c r="C2" s="3" t="s">
        <v>9</v>
      </c>
      <c r="D2" s="4">
        <v>43744</v>
      </c>
      <c r="E2" s="5">
        <v>75000</v>
      </c>
      <c r="F2" s="12">
        <v>0.05</v>
      </c>
      <c r="G2" s="3" t="s">
        <v>10</v>
      </c>
      <c r="H2" s="11">
        <f>INDEX($J$4:$J$7,MATCH(Table1[[#This Row],[Department]],$K$4:$K$7,0))</f>
        <v>0.04</v>
      </c>
    </row>
    <row r="3" spans="1:14" x14ac:dyDescent="0.25">
      <c r="A3" s="6" t="s">
        <v>11</v>
      </c>
      <c r="B3" s="6" t="s">
        <v>12</v>
      </c>
      <c r="C3" s="6" t="s">
        <v>13</v>
      </c>
      <c r="D3" s="7">
        <v>43601</v>
      </c>
      <c r="E3" s="8">
        <v>90700</v>
      </c>
      <c r="F3" s="13">
        <v>0.05</v>
      </c>
      <c r="G3" s="6" t="s">
        <v>14</v>
      </c>
      <c r="H3" s="11">
        <f>INDEX($J$4:$J$7,MATCH(Table1[[#This Row],[Department]],$K$4:$K$7,0))</f>
        <v>0.05</v>
      </c>
      <c r="J3" t="s">
        <v>43</v>
      </c>
      <c r="M3" t="s">
        <v>41</v>
      </c>
      <c r="N3" s="19">
        <v>43424</v>
      </c>
    </row>
    <row r="4" spans="1:14" x14ac:dyDescent="0.25">
      <c r="A4" s="6" t="s">
        <v>15</v>
      </c>
      <c r="B4" s="6" t="s">
        <v>12</v>
      </c>
      <c r="C4" s="6" t="s">
        <v>13</v>
      </c>
      <c r="D4" s="7">
        <v>43476</v>
      </c>
      <c r="E4" s="8">
        <v>48950</v>
      </c>
      <c r="F4" s="13">
        <v>0.05</v>
      </c>
      <c r="G4" s="6" t="s">
        <v>16</v>
      </c>
      <c r="H4" s="11">
        <f>INDEX($J$4:$J$7,MATCH(Table1[[#This Row],[Department]],$K$4:$K$7,0))</f>
        <v>0.05</v>
      </c>
      <c r="J4" s="22">
        <v>0.03</v>
      </c>
      <c r="K4" t="str">
        <f>C11</f>
        <v>Finance</v>
      </c>
      <c r="M4" t="str">
        <f>INDEX(Table1[Name],MATCH(N3,Table1[Date Joined],0))</f>
        <v>Kaine Padly</v>
      </c>
    </row>
    <row r="5" spans="1:14" x14ac:dyDescent="0.25">
      <c r="A5" s="6" t="s">
        <v>17</v>
      </c>
      <c r="B5" s="6" t="s">
        <v>12</v>
      </c>
      <c r="C5" s="6" t="s">
        <v>18</v>
      </c>
      <c r="D5" s="7">
        <v>43351</v>
      </c>
      <c r="E5" s="8">
        <v>74550</v>
      </c>
      <c r="F5" s="13">
        <v>0.04</v>
      </c>
      <c r="G5" s="6" t="s">
        <v>19</v>
      </c>
      <c r="H5" s="11">
        <f>INDEX($J$4:$J$7,MATCH(Table1[[#This Row],[Department]],$K$4:$K$7,0))</f>
        <v>0.04</v>
      </c>
      <c r="J5" s="22">
        <v>0.04</v>
      </c>
      <c r="K5" t="str">
        <f>C2</f>
        <v>Procurement</v>
      </c>
    </row>
    <row r="6" spans="1:14" x14ac:dyDescent="0.25">
      <c r="A6" s="6" t="s">
        <v>20</v>
      </c>
      <c r="B6" s="6" t="s">
        <v>12</v>
      </c>
      <c r="C6" s="6" t="s">
        <v>21</v>
      </c>
      <c r="D6" s="7">
        <v>43560</v>
      </c>
      <c r="E6" s="8">
        <v>59810</v>
      </c>
      <c r="F6" s="13">
        <v>0.03</v>
      </c>
      <c r="G6" s="6" t="s">
        <v>22</v>
      </c>
      <c r="H6" s="11">
        <f>INDEX($J$4:$J$7,MATCH(Table1[[#This Row],[Department]],$K$4:$K$7,0))</f>
        <v>0.03</v>
      </c>
      <c r="J6" s="22">
        <v>0.04</v>
      </c>
      <c r="K6" t="str">
        <f>C15</f>
        <v>Sales</v>
      </c>
      <c r="N6">
        <f>MATCH(N3,Table1[Date Joined],0)</f>
        <v>6</v>
      </c>
    </row>
    <row r="7" spans="1:14" x14ac:dyDescent="0.25">
      <c r="A7" s="6" t="s">
        <v>23</v>
      </c>
      <c r="B7" s="6" t="s">
        <v>12</v>
      </c>
      <c r="C7" s="6" t="s">
        <v>13</v>
      </c>
      <c r="D7" s="7">
        <v>43424</v>
      </c>
      <c r="E7" s="8">
        <v>107700</v>
      </c>
      <c r="F7" s="13">
        <v>0.05</v>
      </c>
      <c r="G7" s="6" t="s">
        <v>19</v>
      </c>
      <c r="H7" s="11">
        <f>INDEX($J$4:$J$7,MATCH(Table1[[#This Row],[Department]],$K$4:$K$7,0))</f>
        <v>0.05</v>
      </c>
      <c r="J7" s="22">
        <v>0.05</v>
      </c>
      <c r="K7" t="str">
        <f>C4</f>
        <v>Website</v>
      </c>
      <c r="N7" t="str">
        <f>INDEX(Table1[Name],N6)</f>
        <v>Kaine Padly</v>
      </c>
    </row>
    <row r="8" spans="1:14" x14ac:dyDescent="0.25">
      <c r="A8" s="6" t="s">
        <v>24</v>
      </c>
      <c r="B8" s="6" t="s">
        <v>12</v>
      </c>
      <c r="C8" s="6" t="s">
        <v>13</v>
      </c>
      <c r="D8" s="7">
        <v>43303</v>
      </c>
      <c r="E8" s="8">
        <v>88050</v>
      </c>
      <c r="F8" s="13">
        <v>0.05</v>
      </c>
      <c r="G8" s="6" t="s">
        <v>19</v>
      </c>
      <c r="H8" s="11">
        <f>INDEX($J$4:$J$7,MATCH(Table1[[#This Row],[Department]],$K$4:$K$7,0))</f>
        <v>0.05</v>
      </c>
    </row>
    <row r="9" spans="1:14" x14ac:dyDescent="0.25">
      <c r="A9" s="6" t="s">
        <v>25</v>
      </c>
      <c r="B9" s="6" t="s">
        <v>12</v>
      </c>
      <c r="C9" s="6" t="s">
        <v>13</v>
      </c>
      <c r="D9" s="7">
        <v>43238</v>
      </c>
      <c r="E9" s="8">
        <v>69120</v>
      </c>
      <c r="F9" s="13">
        <v>0.05</v>
      </c>
      <c r="G9" s="6" t="s">
        <v>19</v>
      </c>
      <c r="H9" s="11">
        <f>INDEX($J$4:$J$7,MATCH(Table1[[#This Row],[Department]],$K$4:$K$7,0))</f>
        <v>0.05</v>
      </c>
    </row>
    <row r="10" spans="1:14" x14ac:dyDescent="0.25">
      <c r="A10" s="6" t="s">
        <v>26</v>
      </c>
      <c r="B10" s="6" t="s">
        <v>8</v>
      </c>
      <c r="C10" s="6" t="s">
        <v>13</v>
      </c>
      <c r="D10" s="7">
        <v>43628</v>
      </c>
      <c r="E10" s="8">
        <v>58100</v>
      </c>
      <c r="F10" s="13">
        <v>0.06</v>
      </c>
      <c r="G10" s="6" t="s">
        <v>19</v>
      </c>
      <c r="H10" s="11">
        <f>INDEX($J$4:$J$7,MATCH(Table1[[#This Row],[Department]],$K$4:$K$7,0))</f>
        <v>0.05</v>
      </c>
      <c r="N10" s="20">
        <f>E8</f>
        <v>88050</v>
      </c>
    </row>
    <row r="11" spans="1:14" x14ac:dyDescent="0.25">
      <c r="A11" s="6" t="s">
        <v>27</v>
      </c>
      <c r="B11" s="6" t="s">
        <v>8</v>
      </c>
      <c r="C11" s="6" t="s">
        <v>21</v>
      </c>
      <c r="D11" s="7">
        <v>43355</v>
      </c>
      <c r="E11" s="8">
        <v>67910</v>
      </c>
      <c r="F11" s="13">
        <v>0.04</v>
      </c>
      <c r="G11" s="6" t="s">
        <v>28</v>
      </c>
      <c r="H11" s="11">
        <f>INDEX($J$4:$J$7,MATCH(Table1[[#This Row],[Department]],$K$4:$K$7,0))</f>
        <v>0.03</v>
      </c>
      <c r="N11" t="str">
        <f>IFERROR(INDEX(Table1[Name],MATCH(N10,Table1[Salary],0)),"Not found")</f>
        <v>Ches Bonnell</v>
      </c>
    </row>
    <row r="12" spans="1:14" x14ac:dyDescent="0.25">
      <c r="A12" s="6" t="s">
        <v>29</v>
      </c>
      <c r="B12" s="6" t="s">
        <v>12</v>
      </c>
      <c r="C12" s="6" t="s">
        <v>21</v>
      </c>
      <c r="D12" s="7">
        <v>43007</v>
      </c>
      <c r="E12" s="8">
        <v>48170</v>
      </c>
      <c r="F12" s="13">
        <v>0.03</v>
      </c>
      <c r="G12" s="6" t="s">
        <v>30</v>
      </c>
      <c r="H12" s="11">
        <f>INDEX($J$4:$J$7,MATCH(Table1[[#This Row],[Department]],$K$4:$K$7,0))</f>
        <v>0.03</v>
      </c>
    </row>
    <row r="13" spans="1:14" x14ac:dyDescent="0.25">
      <c r="A13" s="9" t="s">
        <v>31</v>
      </c>
      <c r="B13" s="9" t="s">
        <v>8</v>
      </c>
      <c r="C13" s="9" t="s">
        <v>13</v>
      </c>
      <c r="D13" s="10">
        <v>43110</v>
      </c>
      <c r="E13" s="8">
        <v>41980</v>
      </c>
      <c r="F13" s="13">
        <v>0.06</v>
      </c>
      <c r="G13" s="9" t="s">
        <v>32</v>
      </c>
      <c r="H13" s="11">
        <f>INDEX($J$4:$J$7,MATCH(Table1[[#This Row],[Department]],$K$4:$K$7,0))</f>
        <v>0.05</v>
      </c>
    </row>
    <row r="14" spans="1:14" x14ac:dyDescent="0.25">
      <c r="A14" s="6" t="s">
        <v>33</v>
      </c>
      <c r="B14" s="6" t="s">
        <v>8</v>
      </c>
      <c r="C14" s="6" t="s">
        <v>21</v>
      </c>
      <c r="D14" s="7">
        <v>43282</v>
      </c>
      <c r="E14" s="8">
        <v>65920</v>
      </c>
      <c r="F14" s="13">
        <v>0.04</v>
      </c>
      <c r="G14" s="6" t="s">
        <v>34</v>
      </c>
      <c r="H14" s="11">
        <f>INDEX($J$4:$J$7,MATCH(Table1[[#This Row],[Department]],$K$4:$K$7,0))</f>
        <v>0.03</v>
      </c>
    </row>
    <row r="15" spans="1:14" x14ac:dyDescent="0.25">
      <c r="A15" s="6" t="s">
        <v>35</v>
      </c>
      <c r="B15" s="6" t="s">
        <v>8</v>
      </c>
      <c r="C15" s="6" t="s">
        <v>18</v>
      </c>
      <c r="D15" s="7">
        <v>43342</v>
      </c>
      <c r="E15" s="8">
        <v>109160</v>
      </c>
      <c r="F15" s="13">
        <v>0.03</v>
      </c>
      <c r="G15" s="6" t="s">
        <v>36</v>
      </c>
      <c r="H15" s="11">
        <f>INDEX($J$4:$J$7,MATCH(Table1[[#This Row],[Department]],$K$4:$K$7,0))</f>
        <v>0.04</v>
      </c>
    </row>
    <row r="16" spans="1:14" x14ac:dyDescent="0.25">
      <c r="A16" s="6" t="s">
        <v>37</v>
      </c>
      <c r="B16" s="6" t="s">
        <v>8</v>
      </c>
      <c r="C16" s="6" t="s">
        <v>21</v>
      </c>
      <c r="D16" s="7">
        <v>43151</v>
      </c>
      <c r="E16" s="8">
        <v>75970</v>
      </c>
      <c r="F16" s="13">
        <v>0.04</v>
      </c>
      <c r="G16" s="6" t="s">
        <v>38</v>
      </c>
      <c r="H16" s="11">
        <f>INDEX($J$4:$J$7,MATCH(Table1[[#This Row],[Department]],$K$4:$K$7,0))</f>
        <v>0.03</v>
      </c>
    </row>
    <row r="17" spans="1:8" x14ac:dyDescent="0.25">
      <c r="A17" s="2" t="s">
        <v>39</v>
      </c>
      <c r="B17" s="2" t="s">
        <v>8</v>
      </c>
      <c r="C17" s="2" t="s">
        <v>21</v>
      </c>
      <c r="D17" s="1">
        <v>43618</v>
      </c>
      <c r="E17" s="14">
        <v>58940</v>
      </c>
      <c r="F17" s="15">
        <v>0.04</v>
      </c>
      <c r="G17" s="2" t="s">
        <v>40</v>
      </c>
      <c r="H17" s="11">
        <f>INDEX($J$4:$J$7,MATCH(Table1[[#This Row],[Department]],$K$4:$K$7,0))</f>
        <v>0.03</v>
      </c>
    </row>
  </sheetData>
  <pageMargins left="0.7" right="0.7" top="0.75" bottom="0.75" header="0.3" footer="0.3"/>
  <ignoredErrors>
    <ignoredError sqref="K6" formula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6F456-64C1-4DD2-AD00-C57869E74705}">
  <dimension ref="B3:O26"/>
  <sheetViews>
    <sheetView workbookViewId="0">
      <selection activeCell="K3" sqref="K3"/>
    </sheetView>
  </sheetViews>
  <sheetFormatPr defaultRowHeight="15" x14ac:dyDescent="0.25"/>
  <cols>
    <col min="5" max="5" width="11.42578125" bestFit="1" customWidth="1"/>
    <col min="8" max="8" width="24.140625" bestFit="1" customWidth="1"/>
    <col min="9" max="9" width="14.42578125" customWidth="1"/>
  </cols>
  <sheetData>
    <row r="3" spans="2:15" x14ac:dyDescent="0.25">
      <c r="B3" s="23" t="s">
        <v>0</v>
      </c>
      <c r="C3" s="23" t="s">
        <v>1</v>
      </c>
      <c r="D3" s="23" t="s">
        <v>2</v>
      </c>
      <c r="E3" s="24" t="s">
        <v>3</v>
      </c>
      <c r="F3" s="24" t="s">
        <v>4</v>
      </c>
      <c r="G3" s="33" t="s">
        <v>5</v>
      </c>
      <c r="H3" s="33" t="s">
        <v>6</v>
      </c>
      <c r="I3" t="s">
        <v>5</v>
      </c>
    </row>
    <row r="4" spans="2:15" x14ac:dyDescent="0.25">
      <c r="B4" s="25" t="s">
        <v>7</v>
      </c>
      <c r="C4" s="25" t="s">
        <v>8</v>
      </c>
      <c r="D4" s="25" t="s">
        <v>9</v>
      </c>
      <c r="E4" s="26">
        <v>43744</v>
      </c>
      <c r="F4" s="27">
        <v>75000</v>
      </c>
      <c r="G4" s="34">
        <v>0.05</v>
      </c>
      <c r="H4" s="25" t="str">
        <f>INDEX($O$5:$O$26,MATCH(B4,$O5:$O26,0)+1)</f>
        <v>b.faughny@awesome.ch</v>
      </c>
      <c r="I4" s="11">
        <f t="array" ref="I4:I19">INDEX($M$11:$M$18,MATCH(1,($K$11:$K$18=D4)*($L$11:$L$18=C4),0))</f>
        <v>0.05</v>
      </c>
      <c r="O4" s="38" t="s">
        <v>44</v>
      </c>
    </row>
    <row r="5" spans="2:15" x14ac:dyDescent="0.25">
      <c r="B5" s="28" t="s">
        <v>11</v>
      </c>
      <c r="C5" s="28" t="s">
        <v>12</v>
      </c>
      <c r="D5" s="28" t="s">
        <v>13</v>
      </c>
      <c r="E5" s="29">
        <v>43601</v>
      </c>
      <c r="F5" s="30">
        <v>90700</v>
      </c>
      <c r="G5" s="35">
        <v>0.05</v>
      </c>
      <c r="H5" s="36" t="str">
        <f t="shared" ref="H5:H19" si="0">INDEX($O$5:$O$26,MATCH(B5,$O6:$O27,0)+1)</f>
        <v>Dennison Crosswaite</v>
      </c>
      <c r="I5" s="11">
        <v>0.05</v>
      </c>
      <c r="O5" s="37" t="s">
        <v>29</v>
      </c>
    </row>
    <row r="6" spans="2:15" x14ac:dyDescent="0.25">
      <c r="B6" s="28" t="s">
        <v>15</v>
      </c>
      <c r="C6" s="28" t="s">
        <v>12</v>
      </c>
      <c r="D6" s="28" t="s">
        <v>13</v>
      </c>
      <c r="E6" s="29">
        <v>43476</v>
      </c>
      <c r="F6" s="30">
        <v>48950</v>
      </c>
      <c r="G6" s="35">
        <v>0.05</v>
      </c>
      <c r="H6" s="36" t="str">
        <f t="shared" si="0"/>
        <v>h.augar@awesome.ch</v>
      </c>
      <c r="I6" s="11">
        <v>0.05</v>
      </c>
      <c r="O6" s="39" t="s">
        <v>30</v>
      </c>
    </row>
    <row r="7" spans="2:15" x14ac:dyDescent="0.25">
      <c r="B7" s="28" t="s">
        <v>17</v>
      </c>
      <c r="C7" s="28" t="s">
        <v>12</v>
      </c>
      <c r="D7" s="28" t="s">
        <v>18</v>
      </c>
      <c r="E7" s="29">
        <v>43351</v>
      </c>
      <c r="F7" s="30">
        <v>74550</v>
      </c>
      <c r="G7" s="35">
        <v>0.04</v>
      </c>
      <c r="H7" s="36" t="e">
        <f t="shared" si="0"/>
        <v>#N/A</v>
      </c>
      <c r="I7" s="11">
        <v>0.05</v>
      </c>
      <c r="O7" s="37" t="s">
        <v>11</v>
      </c>
    </row>
    <row r="8" spans="2:15" x14ac:dyDescent="0.25">
      <c r="B8" s="28" t="s">
        <v>20</v>
      </c>
      <c r="C8" s="28" t="s">
        <v>12</v>
      </c>
      <c r="D8" s="28" t="s">
        <v>21</v>
      </c>
      <c r="E8" s="29">
        <v>43560</v>
      </c>
      <c r="F8" s="30">
        <v>59810</v>
      </c>
      <c r="G8" s="35">
        <v>0.03</v>
      </c>
      <c r="H8" s="36" t="str">
        <f t="shared" si="0"/>
        <v>b.faughny@awesome.ch</v>
      </c>
      <c r="I8" s="11">
        <v>0.05</v>
      </c>
      <c r="L8" s="40"/>
      <c r="M8" s="50"/>
      <c r="N8" s="50"/>
      <c r="O8" s="39" t="s">
        <v>14</v>
      </c>
    </row>
    <row r="9" spans="2:15" x14ac:dyDescent="0.25">
      <c r="B9" s="28" t="s">
        <v>23</v>
      </c>
      <c r="C9" s="28" t="s">
        <v>12</v>
      </c>
      <c r="D9" s="28" t="s">
        <v>13</v>
      </c>
      <c r="E9" s="29">
        <v>43424</v>
      </c>
      <c r="F9" s="30">
        <v>107700</v>
      </c>
      <c r="G9" s="35">
        <v>0.05</v>
      </c>
      <c r="H9" s="36" t="e">
        <f t="shared" si="0"/>
        <v>#N/A</v>
      </c>
      <c r="I9" s="11">
        <v>0.05</v>
      </c>
      <c r="L9" s="41"/>
      <c r="M9" s="42"/>
      <c r="N9" s="42"/>
      <c r="O9" s="37" t="s">
        <v>7</v>
      </c>
    </row>
    <row r="10" spans="2:15" x14ac:dyDescent="0.25">
      <c r="B10" s="28" t="s">
        <v>24</v>
      </c>
      <c r="C10" s="28" t="s">
        <v>12</v>
      </c>
      <c r="D10" s="28" t="s">
        <v>13</v>
      </c>
      <c r="E10" s="29">
        <v>43303</v>
      </c>
      <c r="F10" s="30">
        <v>88050</v>
      </c>
      <c r="G10" s="35">
        <v>0.05</v>
      </c>
      <c r="H10" s="36" t="e">
        <f t="shared" si="0"/>
        <v>#N/A</v>
      </c>
      <c r="I10" s="11">
        <v>0.05</v>
      </c>
      <c r="K10" s="45" t="s">
        <v>2</v>
      </c>
      <c r="L10" s="48" t="s">
        <v>1</v>
      </c>
      <c r="M10" s="48" t="s">
        <v>5</v>
      </c>
      <c r="N10" s="43"/>
      <c r="O10" s="39" t="s">
        <v>10</v>
      </c>
    </row>
    <row r="11" spans="2:15" x14ac:dyDescent="0.25">
      <c r="B11" s="28" t="s">
        <v>25</v>
      </c>
      <c r="C11" s="28" t="s">
        <v>12</v>
      </c>
      <c r="D11" s="28" t="s">
        <v>13</v>
      </c>
      <c r="E11" s="29">
        <v>43238</v>
      </c>
      <c r="F11" s="30">
        <v>69120</v>
      </c>
      <c r="G11" s="35">
        <v>0.05</v>
      </c>
      <c r="H11" s="36" t="e">
        <f t="shared" si="0"/>
        <v>#N/A</v>
      </c>
      <c r="I11" s="11">
        <v>0.05</v>
      </c>
      <c r="K11" s="46" t="s">
        <v>21</v>
      </c>
      <c r="L11" s="47" t="s">
        <v>8</v>
      </c>
      <c r="M11" s="49">
        <v>0.04</v>
      </c>
      <c r="N11" s="44"/>
      <c r="O11" s="37" t="s">
        <v>35</v>
      </c>
    </row>
    <row r="12" spans="2:15" x14ac:dyDescent="0.25">
      <c r="B12" s="28" t="s">
        <v>26</v>
      </c>
      <c r="C12" s="28" t="s">
        <v>8</v>
      </c>
      <c r="D12" s="28" t="s">
        <v>13</v>
      </c>
      <c r="E12" s="29">
        <v>43628</v>
      </c>
      <c r="F12" s="30">
        <v>58100</v>
      </c>
      <c r="G12" s="35">
        <v>0.06</v>
      </c>
      <c r="H12" s="36" t="e">
        <f t="shared" si="0"/>
        <v>#N/A</v>
      </c>
      <c r="I12" s="11">
        <v>0.05</v>
      </c>
      <c r="K12" s="46" t="s">
        <v>9</v>
      </c>
      <c r="L12" s="47" t="s">
        <v>8</v>
      </c>
      <c r="M12" s="49">
        <v>0.05</v>
      </c>
      <c r="N12" s="44"/>
      <c r="O12" s="39" t="s">
        <v>36</v>
      </c>
    </row>
    <row r="13" spans="2:15" x14ac:dyDescent="0.25">
      <c r="B13" s="28" t="s">
        <v>27</v>
      </c>
      <c r="C13" s="28" t="s">
        <v>8</v>
      </c>
      <c r="D13" s="28" t="s">
        <v>21</v>
      </c>
      <c r="E13" s="29">
        <v>43355</v>
      </c>
      <c r="F13" s="30">
        <v>67910</v>
      </c>
      <c r="G13" s="35">
        <v>0.04</v>
      </c>
      <c r="H13" s="36" t="str">
        <f t="shared" si="0"/>
        <v>Barr Faughny</v>
      </c>
      <c r="I13" s="11">
        <v>0.05</v>
      </c>
      <c r="K13" s="46" t="s">
        <v>18</v>
      </c>
      <c r="L13" s="47" t="s">
        <v>8</v>
      </c>
      <c r="M13" s="49">
        <v>0.03</v>
      </c>
      <c r="N13" s="44"/>
      <c r="O13" s="37" t="s">
        <v>20</v>
      </c>
    </row>
    <row r="14" spans="2:15" x14ac:dyDescent="0.25">
      <c r="B14" s="28" t="s">
        <v>29</v>
      </c>
      <c r="C14" s="28" t="s">
        <v>12</v>
      </c>
      <c r="D14" s="28" t="s">
        <v>21</v>
      </c>
      <c r="E14" s="29">
        <v>43007</v>
      </c>
      <c r="F14" s="30">
        <v>48170</v>
      </c>
      <c r="G14" s="35">
        <v>0.03</v>
      </c>
      <c r="H14" s="36" t="e">
        <f t="shared" si="0"/>
        <v>#N/A</v>
      </c>
      <c r="I14" s="11">
        <v>0.05</v>
      </c>
      <c r="K14" s="46" t="s">
        <v>13</v>
      </c>
      <c r="L14" s="47" t="s">
        <v>8</v>
      </c>
      <c r="M14" s="49">
        <v>0.06</v>
      </c>
      <c r="O14" s="39" t="s">
        <v>22</v>
      </c>
    </row>
    <row r="15" spans="2:15" x14ac:dyDescent="0.25">
      <c r="B15" s="31" t="s">
        <v>31</v>
      </c>
      <c r="C15" s="31" t="s">
        <v>8</v>
      </c>
      <c r="D15" s="31" t="s">
        <v>13</v>
      </c>
      <c r="E15" s="32">
        <v>43110</v>
      </c>
      <c r="F15" s="30">
        <v>41980</v>
      </c>
      <c r="G15" s="35">
        <v>0.06</v>
      </c>
      <c r="H15" s="36" t="e">
        <f t="shared" si="0"/>
        <v>#N/A</v>
      </c>
      <c r="I15" s="11">
        <v>0.05</v>
      </c>
      <c r="K15" s="46" t="s">
        <v>21</v>
      </c>
      <c r="L15" s="47" t="s">
        <v>12</v>
      </c>
      <c r="M15" s="49">
        <v>0.03</v>
      </c>
      <c r="O15" s="37" t="s">
        <v>31</v>
      </c>
    </row>
    <row r="16" spans="2:15" x14ac:dyDescent="0.25">
      <c r="B16" s="28" t="s">
        <v>33</v>
      </c>
      <c r="C16" s="28" t="s">
        <v>8</v>
      </c>
      <c r="D16" s="28" t="s">
        <v>21</v>
      </c>
      <c r="E16" s="29">
        <v>43282</v>
      </c>
      <c r="F16" s="30">
        <v>65920</v>
      </c>
      <c r="G16" s="35">
        <v>0.04</v>
      </c>
      <c r="H16" s="36" t="str">
        <f t="shared" si="0"/>
        <v>r.blaksland@awesome.ch</v>
      </c>
      <c r="I16" s="11">
        <v>0.05</v>
      </c>
      <c r="K16" s="46" t="s">
        <v>9</v>
      </c>
      <c r="L16" s="47" t="s">
        <v>12</v>
      </c>
      <c r="M16" s="49">
        <v>0.04</v>
      </c>
      <c r="O16" s="39" t="s">
        <v>32</v>
      </c>
    </row>
    <row r="17" spans="2:15" x14ac:dyDescent="0.25">
      <c r="B17" s="28" t="s">
        <v>35</v>
      </c>
      <c r="C17" s="28" t="s">
        <v>8</v>
      </c>
      <c r="D17" s="28" t="s">
        <v>18</v>
      </c>
      <c r="E17" s="29">
        <v>43342</v>
      </c>
      <c r="F17" s="30">
        <v>109160</v>
      </c>
      <c r="G17" s="35">
        <v>0.03</v>
      </c>
      <c r="H17" s="36" t="e">
        <f t="shared" si="0"/>
        <v>#N/A</v>
      </c>
      <c r="I17" s="11">
        <v>0.05</v>
      </c>
      <c r="K17" s="46" t="s">
        <v>18</v>
      </c>
      <c r="L17" s="47" t="s">
        <v>12</v>
      </c>
      <c r="M17" s="49">
        <v>0.04</v>
      </c>
      <c r="O17" s="37" t="s">
        <v>27</v>
      </c>
    </row>
    <row r="18" spans="2:15" x14ac:dyDescent="0.25">
      <c r="B18" s="28" t="s">
        <v>37</v>
      </c>
      <c r="C18" s="28" t="s">
        <v>8</v>
      </c>
      <c r="D18" s="28" t="s">
        <v>21</v>
      </c>
      <c r="E18" s="29">
        <v>43151</v>
      </c>
      <c r="F18" s="30">
        <v>75970</v>
      </c>
      <c r="G18" s="35">
        <v>0.04</v>
      </c>
      <c r="H18" s="36" t="str">
        <f t="shared" si="0"/>
        <v>r.blaksland@awesome.ch</v>
      </c>
      <c r="I18" s="11">
        <v>0.05</v>
      </c>
      <c r="K18" s="46" t="s">
        <v>13</v>
      </c>
      <c r="L18" s="47" t="s">
        <v>12</v>
      </c>
      <c r="M18" s="49">
        <v>0.05</v>
      </c>
      <c r="O18" s="39" t="s">
        <v>28</v>
      </c>
    </row>
    <row r="19" spans="2:15" x14ac:dyDescent="0.25">
      <c r="B19" s="28" t="s">
        <v>39</v>
      </c>
      <c r="C19" s="28" t="s">
        <v>8</v>
      </c>
      <c r="D19" s="28" t="s">
        <v>21</v>
      </c>
      <c r="E19" s="29">
        <v>43618</v>
      </c>
      <c r="F19" s="30">
        <v>58940</v>
      </c>
      <c r="G19" s="35">
        <v>0.04</v>
      </c>
      <c r="H19" s="36" t="str">
        <f t="shared" si="0"/>
        <v>Dennison Crosswaite</v>
      </c>
      <c r="I19" s="11">
        <v>0.05</v>
      </c>
      <c r="O19" s="37" t="s">
        <v>15</v>
      </c>
    </row>
    <row r="20" spans="2:15" x14ac:dyDescent="0.25">
      <c r="O20" s="39" t="s">
        <v>16</v>
      </c>
    </row>
    <row r="21" spans="2:15" x14ac:dyDescent="0.25">
      <c r="O21" s="37" t="s">
        <v>39</v>
      </c>
    </row>
    <row r="22" spans="2:15" x14ac:dyDescent="0.25">
      <c r="O22" s="39" t="s">
        <v>40</v>
      </c>
    </row>
    <row r="23" spans="2:15" x14ac:dyDescent="0.25">
      <c r="O23" s="37" t="s">
        <v>33</v>
      </c>
    </row>
    <row r="24" spans="2:15" x14ac:dyDescent="0.25">
      <c r="O24" s="39" t="s">
        <v>34</v>
      </c>
    </row>
    <row r="25" spans="2:15" x14ac:dyDescent="0.25">
      <c r="O25" s="37" t="s">
        <v>37</v>
      </c>
    </row>
    <row r="26" spans="2:15" x14ac:dyDescent="0.25">
      <c r="O26" s="39" t="s">
        <v>38</v>
      </c>
    </row>
  </sheetData>
  <mergeCells count="1">
    <mergeCell ref="M8:N8"/>
  </mergeCells>
  <hyperlinks>
    <hyperlink ref="O20" r:id="rId1" xr:uid="{D24D2BEB-F4B4-4914-BC34-3A021CFA8F04}"/>
    <hyperlink ref="O22" r:id="rId2" xr:uid="{448499E5-E585-4195-B528-28556AFF3503}"/>
    <hyperlink ref="O26" r:id="rId3" xr:uid="{B54C189B-C86B-44E1-93EA-F81B3688874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4B8D5-58E3-42E2-A1D8-292379EF8E73}">
  <dimension ref="B2:N18"/>
  <sheetViews>
    <sheetView tabSelected="1" workbookViewId="0">
      <selection activeCell="L15" sqref="L15"/>
    </sheetView>
  </sheetViews>
  <sheetFormatPr defaultRowHeight="15" x14ac:dyDescent="0.25"/>
  <cols>
    <col min="3" max="3" width="9.85546875" customWidth="1"/>
    <col min="4" max="4" width="13.85546875" customWidth="1"/>
    <col min="5" max="5" width="13.5703125" customWidth="1"/>
    <col min="6" max="6" width="10" bestFit="1" customWidth="1"/>
    <col min="7" max="8" width="10" customWidth="1"/>
  </cols>
  <sheetData>
    <row r="2" spans="2:14" x14ac:dyDescent="0.25">
      <c r="B2" s="62" t="s">
        <v>0</v>
      </c>
      <c r="C2" s="62" t="s">
        <v>1</v>
      </c>
      <c r="D2" s="62" t="s">
        <v>2</v>
      </c>
      <c r="E2" s="63" t="s">
        <v>3</v>
      </c>
      <c r="F2" s="64" t="s">
        <v>4</v>
      </c>
      <c r="G2" s="64" t="s">
        <v>46</v>
      </c>
      <c r="H2" s="64" t="s">
        <v>47</v>
      </c>
      <c r="I2" s="64" t="s">
        <v>48</v>
      </c>
    </row>
    <row r="3" spans="2:14" x14ac:dyDescent="0.25">
      <c r="B3" s="58" t="s">
        <v>7</v>
      </c>
      <c r="C3" s="58" t="s">
        <v>8</v>
      </c>
      <c r="D3" s="58" t="s">
        <v>9</v>
      </c>
      <c r="E3" s="59">
        <v>43744</v>
      </c>
      <c r="F3" s="60">
        <v>75000</v>
      </c>
      <c r="G3" s="61">
        <v>0.04</v>
      </c>
      <c r="H3" s="61">
        <v>0.05</v>
      </c>
      <c r="I3" s="65">
        <f>INDEX($M$6:$N$9,MATCH(Table2[[#This Row],[Department]],$L$6:$L$9,0),MATCH(Table2[[#This Row],[Gender]],$M$5:$N$5,0))</f>
        <v>0.05</v>
      </c>
    </row>
    <row r="4" spans="2:14" x14ac:dyDescent="0.25">
      <c r="B4" s="58" t="s">
        <v>11</v>
      </c>
      <c r="C4" s="58" t="s">
        <v>12</v>
      </c>
      <c r="D4" s="58" t="s">
        <v>13</v>
      </c>
      <c r="E4" s="59">
        <v>43601</v>
      </c>
      <c r="F4" s="60">
        <v>90700</v>
      </c>
      <c r="G4" s="61">
        <v>0.05</v>
      </c>
      <c r="H4" s="61">
        <v>0.05</v>
      </c>
      <c r="I4" s="65">
        <f>INDEX($M$6:$N$9,MATCH(Table2[[#This Row],[Department]],$L$6:$L$9,0),MATCH(Table2[[#This Row],[Gender]],$M$5:$N$5,0))</f>
        <v>0.05</v>
      </c>
      <c r="L4" s="51"/>
      <c r="M4" s="50" t="s">
        <v>45</v>
      </c>
      <c r="N4" s="50"/>
    </row>
    <row r="5" spans="2:14" x14ac:dyDescent="0.25">
      <c r="B5" s="58" t="s">
        <v>15</v>
      </c>
      <c r="C5" s="58" t="s">
        <v>12</v>
      </c>
      <c r="D5" s="58" t="s">
        <v>13</v>
      </c>
      <c r="E5" s="59">
        <v>43476</v>
      </c>
      <c r="F5" s="60">
        <v>48950</v>
      </c>
      <c r="G5" s="61">
        <v>0.05</v>
      </c>
      <c r="H5" s="61">
        <v>0.05</v>
      </c>
      <c r="I5" s="65">
        <f>INDEX($M$6:$N$9,MATCH(Table2[[#This Row],[Department]],$L$6:$L$9,0),MATCH(Table2[[#This Row],[Gender]],$M$5:$N$5,0))</f>
        <v>0.05</v>
      </c>
      <c r="L5" s="52" t="s">
        <v>2</v>
      </c>
      <c r="M5" s="55" t="s">
        <v>8</v>
      </c>
      <c r="N5" s="55" t="s">
        <v>12</v>
      </c>
    </row>
    <row r="6" spans="2:14" x14ac:dyDescent="0.25">
      <c r="B6" s="58" t="s">
        <v>17</v>
      </c>
      <c r="C6" s="58" t="s">
        <v>12</v>
      </c>
      <c r="D6" s="58" t="s">
        <v>18</v>
      </c>
      <c r="E6" s="59">
        <v>43351</v>
      </c>
      <c r="F6" s="60">
        <v>74550</v>
      </c>
      <c r="G6" s="61">
        <v>0.04</v>
      </c>
      <c r="H6" s="61">
        <v>0.03</v>
      </c>
      <c r="I6" s="65">
        <f>INDEX($M$6:$N$9,MATCH(Table2[[#This Row],[Department]],$L$6:$L$9,0),MATCH(Table2[[#This Row],[Gender]],$M$5:$N$5,0))</f>
        <v>0.03</v>
      </c>
      <c r="L6" s="53" t="s">
        <v>21</v>
      </c>
      <c r="M6" s="56">
        <v>0.04</v>
      </c>
      <c r="N6" s="56">
        <v>0.03</v>
      </c>
    </row>
    <row r="7" spans="2:14" x14ac:dyDescent="0.25">
      <c r="B7" s="58" t="s">
        <v>20</v>
      </c>
      <c r="C7" s="58" t="s">
        <v>12</v>
      </c>
      <c r="D7" s="58" t="s">
        <v>21</v>
      </c>
      <c r="E7" s="59">
        <v>43560</v>
      </c>
      <c r="F7" s="60">
        <v>59810</v>
      </c>
      <c r="G7" s="61">
        <v>0.03</v>
      </c>
      <c r="H7" s="61">
        <v>0.03</v>
      </c>
      <c r="I7" s="65">
        <f>INDEX($M$6:$N$9,MATCH(Table2[[#This Row],[Department]],$L$6:$L$9,0),MATCH(Table2[[#This Row],[Gender]],$M$5:$N$5,0))</f>
        <v>0.03</v>
      </c>
      <c r="L7" s="54" t="s">
        <v>9</v>
      </c>
      <c r="M7" s="57">
        <v>0.05</v>
      </c>
      <c r="N7" s="57">
        <v>0.04</v>
      </c>
    </row>
    <row r="8" spans="2:14" x14ac:dyDescent="0.25">
      <c r="B8" s="58" t="s">
        <v>23</v>
      </c>
      <c r="C8" s="58" t="s">
        <v>12</v>
      </c>
      <c r="D8" s="58" t="s">
        <v>13</v>
      </c>
      <c r="E8" s="59">
        <v>43424</v>
      </c>
      <c r="F8" s="60">
        <v>107700</v>
      </c>
      <c r="G8" s="61">
        <v>0.05</v>
      </c>
      <c r="H8" s="61">
        <v>0.05</v>
      </c>
      <c r="I8" s="65">
        <f>INDEX($M$6:$N$9,MATCH(Table2[[#This Row],[Department]],$L$6:$L$9,0),MATCH(Table2[[#This Row],[Gender]],$M$5:$N$5,0))</f>
        <v>0.05</v>
      </c>
      <c r="L8" s="54" t="s">
        <v>18</v>
      </c>
      <c r="M8" s="57">
        <v>0.03</v>
      </c>
      <c r="N8" s="57">
        <v>0.03</v>
      </c>
    </row>
    <row r="9" spans="2:14" x14ac:dyDescent="0.25">
      <c r="B9" s="58" t="s">
        <v>24</v>
      </c>
      <c r="C9" s="58" t="s">
        <v>12</v>
      </c>
      <c r="D9" s="58" t="s">
        <v>13</v>
      </c>
      <c r="E9" s="59">
        <v>43303</v>
      </c>
      <c r="F9" s="60">
        <v>88050</v>
      </c>
      <c r="G9" s="61">
        <v>0.05</v>
      </c>
      <c r="H9" s="61">
        <v>0.05</v>
      </c>
      <c r="I9" s="65">
        <f>INDEX($M$6:$N$9,MATCH(Table2[[#This Row],[Department]],$L$6:$L$9,0),MATCH(Table2[[#This Row],[Gender]],$M$5:$N$5,0))</f>
        <v>0.05</v>
      </c>
      <c r="L9" s="54" t="s">
        <v>13</v>
      </c>
      <c r="M9" s="57">
        <v>0.06</v>
      </c>
      <c r="N9" s="57">
        <v>0.05</v>
      </c>
    </row>
    <row r="10" spans="2:14" x14ac:dyDescent="0.25">
      <c r="B10" s="58" t="s">
        <v>25</v>
      </c>
      <c r="C10" s="58" t="s">
        <v>12</v>
      </c>
      <c r="D10" s="58" t="s">
        <v>13</v>
      </c>
      <c r="E10" s="59">
        <v>43238</v>
      </c>
      <c r="F10" s="60">
        <v>69120</v>
      </c>
      <c r="G10" s="61">
        <v>0.05</v>
      </c>
      <c r="H10" s="61">
        <v>0.05</v>
      </c>
      <c r="I10" s="65">
        <f>INDEX($M$6:$N$9,MATCH(Table2[[#This Row],[Department]],$L$6:$L$9,0),MATCH(Table2[[#This Row],[Gender]],$M$5:$N$5,0))</f>
        <v>0.05</v>
      </c>
    </row>
    <row r="11" spans="2:14" x14ac:dyDescent="0.25">
      <c r="B11" s="58" t="s">
        <v>26</v>
      </c>
      <c r="C11" s="58" t="s">
        <v>8</v>
      </c>
      <c r="D11" s="58" t="s">
        <v>13</v>
      </c>
      <c r="E11" s="59">
        <v>43628</v>
      </c>
      <c r="F11" s="60">
        <v>58100</v>
      </c>
      <c r="G11" s="61">
        <v>0.05</v>
      </c>
      <c r="H11" s="61">
        <v>0.06</v>
      </c>
      <c r="I11" s="65">
        <f>INDEX($M$6:$N$9,MATCH(Table2[[#This Row],[Department]],$L$6:$L$9,0),MATCH(Table2[[#This Row],[Gender]],$M$5:$N$5,0))</f>
        <v>0.06</v>
      </c>
    </row>
    <row r="12" spans="2:14" x14ac:dyDescent="0.25">
      <c r="B12" s="58" t="s">
        <v>27</v>
      </c>
      <c r="C12" s="58" t="s">
        <v>8</v>
      </c>
      <c r="D12" s="58" t="s">
        <v>21</v>
      </c>
      <c r="E12" s="59">
        <v>43355</v>
      </c>
      <c r="F12" s="60">
        <v>67910</v>
      </c>
      <c r="G12" s="61">
        <v>0.03</v>
      </c>
      <c r="H12" s="61">
        <v>0.04</v>
      </c>
      <c r="I12" s="65">
        <f>INDEX($M$6:$N$9,MATCH(Table2[[#This Row],[Department]],$L$6:$L$9,0),MATCH(Table2[[#This Row],[Gender]],$M$5:$N$5,0))</f>
        <v>0.04</v>
      </c>
    </row>
    <row r="13" spans="2:14" x14ac:dyDescent="0.25">
      <c r="B13" s="58" t="s">
        <v>29</v>
      </c>
      <c r="C13" s="58" t="s">
        <v>12</v>
      </c>
      <c r="D13" s="58" t="s">
        <v>21</v>
      </c>
      <c r="E13" s="59">
        <v>43007</v>
      </c>
      <c r="F13" s="60">
        <v>48170</v>
      </c>
      <c r="G13" s="61">
        <v>0.03</v>
      </c>
      <c r="H13" s="61">
        <v>0.03</v>
      </c>
      <c r="I13" s="65">
        <f>INDEX($M$6:$N$9,MATCH(Table2[[#This Row],[Department]],$L$6:$L$9,0),MATCH(Table2[[#This Row],[Gender]],$M$5:$N$5,0))</f>
        <v>0.03</v>
      </c>
    </row>
    <row r="14" spans="2:14" x14ac:dyDescent="0.25">
      <c r="B14" s="58" t="s">
        <v>31</v>
      </c>
      <c r="C14" s="58" t="s">
        <v>8</v>
      </c>
      <c r="D14" s="58" t="s">
        <v>13</v>
      </c>
      <c r="E14" s="59">
        <v>43110</v>
      </c>
      <c r="F14" s="60">
        <v>41980</v>
      </c>
      <c r="G14" s="61">
        <v>0.05</v>
      </c>
      <c r="H14" s="61">
        <v>0.06</v>
      </c>
      <c r="I14" s="65">
        <f>INDEX($M$6:$N$9,MATCH(Table2[[#This Row],[Department]],$L$6:$L$9,0),MATCH(Table2[[#This Row],[Gender]],$M$5:$N$5,0))</f>
        <v>0.06</v>
      </c>
    </row>
    <row r="15" spans="2:14" x14ac:dyDescent="0.25">
      <c r="B15" s="58" t="s">
        <v>33</v>
      </c>
      <c r="C15" s="58" t="s">
        <v>8</v>
      </c>
      <c r="D15" s="58" t="s">
        <v>21</v>
      </c>
      <c r="E15" s="59">
        <v>43282</v>
      </c>
      <c r="F15" s="60">
        <v>65920</v>
      </c>
      <c r="G15" s="61">
        <v>0.03</v>
      </c>
      <c r="H15" s="61">
        <v>0.04</v>
      </c>
      <c r="I15" s="65">
        <f>INDEX($M$6:$N$9,MATCH(Table2[[#This Row],[Department]],$L$6:$L$9,0),MATCH(Table2[[#This Row],[Gender]],$M$5:$N$5,0))</f>
        <v>0.04</v>
      </c>
    </row>
    <row r="16" spans="2:14" x14ac:dyDescent="0.25">
      <c r="B16" s="58" t="s">
        <v>35</v>
      </c>
      <c r="C16" s="58" t="s">
        <v>8</v>
      </c>
      <c r="D16" s="58" t="s">
        <v>18</v>
      </c>
      <c r="E16" s="59">
        <v>43342</v>
      </c>
      <c r="F16" s="60">
        <v>109160</v>
      </c>
      <c r="G16" s="61">
        <v>0.04</v>
      </c>
      <c r="H16" s="61">
        <v>0.03</v>
      </c>
      <c r="I16" s="65">
        <f>INDEX($M$6:$N$9,MATCH(Table2[[#This Row],[Department]],$L$6:$L$9,0),MATCH(Table2[[#This Row],[Gender]],$M$5:$N$5,0))</f>
        <v>0.03</v>
      </c>
    </row>
    <row r="17" spans="2:9" x14ac:dyDescent="0.25">
      <c r="B17" s="58" t="s">
        <v>37</v>
      </c>
      <c r="C17" s="58" t="s">
        <v>8</v>
      </c>
      <c r="D17" s="58" t="s">
        <v>21</v>
      </c>
      <c r="E17" s="59">
        <v>43151</v>
      </c>
      <c r="F17" s="60">
        <v>75970</v>
      </c>
      <c r="G17" s="61">
        <v>0.03</v>
      </c>
      <c r="H17" s="61">
        <v>0.04</v>
      </c>
      <c r="I17" s="65">
        <f>INDEX($M$6:$N$9,MATCH(Table2[[#This Row],[Department]],$L$6:$L$9,0),MATCH(Table2[[#This Row],[Gender]],$M$5:$N$5,0))</f>
        <v>0.04</v>
      </c>
    </row>
    <row r="18" spans="2:9" x14ac:dyDescent="0.25">
      <c r="B18" s="58" t="s">
        <v>39</v>
      </c>
      <c r="C18" s="58" t="s">
        <v>8</v>
      </c>
      <c r="D18" s="58" t="s">
        <v>21</v>
      </c>
      <c r="E18" s="59">
        <v>43618</v>
      </c>
      <c r="F18" s="60">
        <v>58940</v>
      </c>
      <c r="G18" s="61">
        <v>0.03</v>
      </c>
      <c r="H18" s="61">
        <v>0.04</v>
      </c>
      <c r="I18" s="65">
        <f>INDEX($M$6:$N$9,MATCH(Table2[[#This Row],[Department]],$L$6:$L$9,0),MATCH(Table2[[#This Row],[Gender]],$M$5:$N$5,0))</f>
        <v>0.04</v>
      </c>
    </row>
  </sheetData>
  <mergeCells count="1">
    <mergeCell ref="M4:N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Fawad Khan</dc:creator>
  <cp:lastModifiedBy>Fawad Khan</cp:lastModifiedBy>
  <dcterms:created xsi:type="dcterms:W3CDTF">2024-10-28T03:17:36Z</dcterms:created>
  <dcterms:modified xsi:type="dcterms:W3CDTF">2024-10-28T05:35:36Z</dcterms:modified>
</cp:coreProperties>
</file>