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oudoukazuhiko/Library/CloudStorage/Dropbox/document/家計簿/"/>
    </mc:Choice>
  </mc:AlternateContent>
  <xr:revisionPtr revIDLastSave="0" documentId="13_ncr:1_{F3F1073E-2D48-2047-9CC1-ADD30E684539}" xr6:coauthVersionLast="47" xr6:coauthVersionMax="47" xr10:uidLastSave="{00000000-0000-0000-0000-000000000000}"/>
  <bookViews>
    <workbookView xWindow="28220" yWindow="6600" windowWidth="31220" windowHeight="24600" activeTab="7" xr2:uid="{392BEAC3-EB5A-1E43-B405-8A309DCB8731}"/>
  </bookViews>
  <sheets>
    <sheet name="年間収支" sheetId="5" r:id="rId1"/>
    <sheet name="支払予定表" sheetId="2" r:id="rId2"/>
    <sheet name="予定表" sheetId="3" r:id="rId3"/>
    <sheet name="定期支出" sheetId="23" r:id="rId4"/>
    <sheet name="支出内訳202501" sheetId="39" r:id="rId5"/>
    <sheet name="支出内訳202502" sheetId="40" r:id="rId6"/>
    <sheet name="支出内訳202503" sheetId="41" r:id="rId7"/>
    <sheet name="支出内訳202504" sheetId="42" r:id="rId8"/>
    <sheet name="支出内訳202505" sheetId="43" r:id="rId9"/>
  </sheets>
  <definedNames>
    <definedName name="_xlnm._FilterDatabase" localSheetId="4" hidden="1">支出内訳202501!$A$1:$L$86</definedName>
    <definedName name="_xlnm._FilterDatabase" localSheetId="5" hidden="1">支出内訳202502!$A$1:$L$86</definedName>
    <definedName name="_xlnm._FilterDatabase" localSheetId="6" hidden="1">支出内訳202503!$A$1:$L$86</definedName>
    <definedName name="_xlnm._FilterDatabase" localSheetId="7" hidden="1">支出内訳202504!$A$1:$L$86</definedName>
    <definedName name="_xlnm._FilterDatabase" localSheetId="8" hidden="1">支出内訳202505!$A$1:$L$86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23" l="1"/>
  <c r="F23" i="23"/>
  <c r="C456" i="3"/>
  <c r="C451" i="3"/>
  <c r="C450" i="3"/>
  <c r="E434" i="3"/>
  <c r="E435" i="3" s="1"/>
  <c r="C448" i="3"/>
  <c r="C443" i="3"/>
  <c r="C442" i="3"/>
  <c r="K22" i="43"/>
  <c r="J21" i="43"/>
  <c r="L21" i="43" s="1"/>
  <c r="J20" i="43"/>
  <c r="L20" i="43" s="1"/>
  <c r="J19" i="43"/>
  <c r="L19" i="43" s="1"/>
  <c r="J18" i="43"/>
  <c r="L18" i="43" s="1"/>
  <c r="J17" i="43"/>
  <c r="L17" i="43" s="1"/>
  <c r="Q16" i="43"/>
  <c r="J16" i="43"/>
  <c r="L16" i="43" s="1"/>
  <c r="Q15" i="43"/>
  <c r="J15" i="43"/>
  <c r="L15" i="43" s="1"/>
  <c r="Q14" i="43"/>
  <c r="J14" i="43"/>
  <c r="L14" i="43" s="1"/>
  <c r="Q13" i="43"/>
  <c r="J13" i="43"/>
  <c r="L13" i="43" s="1"/>
  <c r="Q12" i="43"/>
  <c r="J12" i="43"/>
  <c r="L12" i="43" s="1"/>
  <c r="Q11" i="43"/>
  <c r="J11" i="43"/>
  <c r="L11" i="43" s="1"/>
  <c r="Q10" i="43"/>
  <c r="J10" i="43"/>
  <c r="L10" i="43" s="1"/>
  <c r="J9" i="43"/>
  <c r="L9" i="43" s="1"/>
  <c r="Q8" i="43"/>
  <c r="J8" i="43"/>
  <c r="L8" i="43" s="1"/>
  <c r="Q7" i="43"/>
  <c r="J7" i="43"/>
  <c r="L7" i="43" s="1"/>
  <c r="J6" i="43"/>
  <c r="L6" i="43" s="1"/>
  <c r="Q5" i="43"/>
  <c r="J5" i="43"/>
  <c r="L5" i="43" s="1"/>
  <c r="Q4" i="43"/>
  <c r="J4" i="43"/>
  <c r="L4" i="43" s="1"/>
  <c r="N2" i="43"/>
  <c r="J2" i="43"/>
  <c r="K22" i="42"/>
  <c r="J21" i="42"/>
  <c r="L21" i="42" s="1"/>
  <c r="J20" i="42"/>
  <c r="L20" i="42" s="1"/>
  <c r="J19" i="42"/>
  <c r="L19" i="42" s="1"/>
  <c r="J18" i="42"/>
  <c r="L18" i="42" s="1"/>
  <c r="J17" i="42"/>
  <c r="L17" i="42" s="1"/>
  <c r="Q16" i="42"/>
  <c r="J16" i="42"/>
  <c r="L16" i="42" s="1"/>
  <c r="Q15" i="42"/>
  <c r="J15" i="42"/>
  <c r="L15" i="42" s="1"/>
  <c r="Q14" i="42"/>
  <c r="J14" i="42"/>
  <c r="L14" i="42" s="1"/>
  <c r="Q13" i="42"/>
  <c r="J13" i="42"/>
  <c r="L13" i="42" s="1"/>
  <c r="Q12" i="42"/>
  <c r="J12" i="42"/>
  <c r="L12" i="42" s="1"/>
  <c r="Q11" i="42"/>
  <c r="J11" i="42"/>
  <c r="L11" i="42" s="1"/>
  <c r="Q10" i="42"/>
  <c r="J10" i="42"/>
  <c r="L10" i="42" s="1"/>
  <c r="J9" i="42"/>
  <c r="L9" i="42" s="1"/>
  <c r="Q8" i="42"/>
  <c r="J8" i="42"/>
  <c r="L8" i="42" s="1"/>
  <c r="Q7" i="42"/>
  <c r="J7" i="42"/>
  <c r="L7" i="42" s="1"/>
  <c r="J6" i="42"/>
  <c r="L6" i="42" s="1"/>
  <c r="Q5" i="42"/>
  <c r="J5" i="42"/>
  <c r="L5" i="42" s="1"/>
  <c r="Q4" i="42"/>
  <c r="J4" i="42"/>
  <c r="L4" i="42" s="1"/>
  <c r="N2" i="42"/>
  <c r="J2" i="42"/>
  <c r="C440" i="3"/>
  <c r="C435" i="3"/>
  <c r="C433" i="3"/>
  <c r="D3" i="5"/>
  <c r="K22" i="41"/>
  <c r="J21" i="41"/>
  <c r="L21" i="41" s="1"/>
  <c r="J20" i="41"/>
  <c r="L20" i="41" s="1"/>
  <c r="J19" i="41"/>
  <c r="L19" i="41" s="1"/>
  <c r="J18" i="41"/>
  <c r="L18" i="41" s="1"/>
  <c r="J17" i="41"/>
  <c r="L17" i="41" s="1"/>
  <c r="Q16" i="41"/>
  <c r="J16" i="41"/>
  <c r="L16" i="41" s="1"/>
  <c r="Q15" i="41"/>
  <c r="J15" i="41"/>
  <c r="L15" i="41" s="1"/>
  <c r="Q14" i="41"/>
  <c r="J14" i="41"/>
  <c r="L14" i="41" s="1"/>
  <c r="Q13" i="41"/>
  <c r="J13" i="41"/>
  <c r="L13" i="41" s="1"/>
  <c r="Q12" i="41"/>
  <c r="J12" i="41"/>
  <c r="L12" i="41" s="1"/>
  <c r="Q11" i="41"/>
  <c r="J11" i="41"/>
  <c r="L11" i="41" s="1"/>
  <c r="Q10" i="41"/>
  <c r="J10" i="41"/>
  <c r="L10" i="41" s="1"/>
  <c r="J9" i="41"/>
  <c r="L9" i="41" s="1"/>
  <c r="Q8" i="41"/>
  <c r="J8" i="41"/>
  <c r="L8" i="41" s="1"/>
  <c r="Q7" i="41"/>
  <c r="J7" i="41"/>
  <c r="L7" i="41" s="1"/>
  <c r="J6" i="41"/>
  <c r="L6" i="41" s="1"/>
  <c r="Q5" i="41"/>
  <c r="J5" i="41"/>
  <c r="L5" i="41" s="1"/>
  <c r="Q4" i="41"/>
  <c r="J4" i="41"/>
  <c r="L4" i="41" s="1"/>
  <c r="N2" i="41"/>
  <c r="J2" i="41"/>
  <c r="M2" i="41" s="1"/>
  <c r="C429" i="3"/>
  <c r="C417" i="3"/>
  <c r="C414" i="3"/>
  <c r="C411" i="3"/>
  <c r="C401" i="3"/>
  <c r="C400" i="3"/>
  <c r="C3" i="5"/>
  <c r="K22" i="40"/>
  <c r="J21" i="40"/>
  <c r="L21" i="40" s="1"/>
  <c r="J20" i="40"/>
  <c r="L20" i="40" s="1"/>
  <c r="J19" i="40"/>
  <c r="L19" i="40" s="1"/>
  <c r="J18" i="40"/>
  <c r="L18" i="40" s="1"/>
  <c r="J17" i="40"/>
  <c r="L17" i="40" s="1"/>
  <c r="Q16" i="40"/>
  <c r="J16" i="40"/>
  <c r="L16" i="40" s="1"/>
  <c r="Q15" i="40"/>
  <c r="J15" i="40"/>
  <c r="L15" i="40" s="1"/>
  <c r="Q14" i="40"/>
  <c r="J14" i="40"/>
  <c r="L14" i="40" s="1"/>
  <c r="Q13" i="40"/>
  <c r="J13" i="40"/>
  <c r="L13" i="40" s="1"/>
  <c r="Q12" i="40"/>
  <c r="J12" i="40"/>
  <c r="L12" i="40" s="1"/>
  <c r="Q11" i="40"/>
  <c r="J11" i="40"/>
  <c r="L11" i="40" s="1"/>
  <c r="Q10" i="40"/>
  <c r="J10" i="40"/>
  <c r="L10" i="40" s="1"/>
  <c r="J9" i="40"/>
  <c r="L9" i="40" s="1"/>
  <c r="Q8" i="40"/>
  <c r="J8" i="40"/>
  <c r="L8" i="40" s="1"/>
  <c r="Q7" i="40"/>
  <c r="J7" i="40"/>
  <c r="L7" i="40" s="1"/>
  <c r="J6" i="40"/>
  <c r="L6" i="40" s="1"/>
  <c r="Q5" i="40"/>
  <c r="J5" i="40"/>
  <c r="L5" i="40" s="1"/>
  <c r="Q4" i="40"/>
  <c r="J4" i="40"/>
  <c r="L4" i="40" s="1"/>
  <c r="N2" i="40"/>
  <c r="J2" i="40"/>
  <c r="C4" i="5" s="1"/>
  <c r="B3" i="5"/>
  <c r="C397" i="3"/>
  <c r="C392" i="3"/>
  <c r="C391" i="3"/>
  <c r="C389" i="3"/>
  <c r="C381" i="3"/>
  <c r="C380" i="3"/>
  <c r="C378" i="3"/>
  <c r="C371" i="3"/>
  <c r="C370" i="3"/>
  <c r="C368" i="3"/>
  <c r="C360" i="3"/>
  <c r="C358" i="3"/>
  <c r="C355" i="3"/>
  <c r="C349" i="3"/>
  <c r="C348" i="3"/>
  <c r="C346" i="3"/>
  <c r="C341" i="3"/>
  <c r="C339" i="3"/>
  <c r="C336" i="3"/>
  <c r="C331" i="3"/>
  <c r="C328" i="3"/>
  <c r="C326" i="3"/>
  <c r="C319" i="3"/>
  <c r="C318" i="3"/>
  <c r="C316" i="3"/>
  <c r="C309" i="3"/>
  <c r="C308" i="3"/>
  <c r="C306" i="3"/>
  <c r="C299" i="3"/>
  <c r="C298" i="3"/>
  <c r="C294" i="3"/>
  <c r="C289" i="3"/>
  <c r="C287" i="3"/>
  <c r="C284" i="3"/>
  <c r="C276" i="3"/>
  <c r="C275" i="3"/>
  <c r="C273" i="3"/>
  <c r="C266" i="3"/>
  <c r="C264" i="3"/>
  <c r="C260" i="3"/>
  <c r="C254" i="3"/>
  <c r="C252" i="3"/>
  <c r="C248" i="3"/>
  <c r="C242" i="3"/>
  <c r="C240" i="3"/>
  <c r="C235" i="3"/>
  <c r="C227" i="3"/>
  <c r="C226" i="3"/>
  <c r="C225" i="3"/>
  <c r="C223" i="3"/>
  <c r="C217" i="3"/>
  <c r="C215" i="3"/>
  <c r="C212" i="3"/>
  <c r="C206" i="3"/>
  <c r="C205" i="3"/>
  <c r="C202" i="3"/>
  <c r="C196" i="3"/>
  <c r="C195" i="3"/>
  <c r="C193" i="3"/>
  <c r="C188" i="3"/>
  <c r="C186" i="3"/>
  <c r="C183" i="3"/>
  <c r="C172" i="3"/>
  <c r="C171" i="3"/>
  <c r="C167" i="3"/>
  <c r="C159" i="3"/>
  <c r="C157" i="3"/>
  <c r="C155" i="3"/>
  <c r="C150" i="3"/>
  <c r="C148" i="3"/>
  <c r="C146" i="3"/>
  <c r="C141" i="3"/>
  <c r="C140" i="3"/>
  <c r="C139" i="3"/>
  <c r="C138" i="3"/>
  <c r="C136" i="3"/>
  <c r="C132" i="3"/>
  <c r="C130" i="3"/>
  <c r="C128" i="3"/>
  <c r="C123" i="3"/>
  <c r="C119" i="3"/>
  <c r="C117" i="3"/>
  <c r="C110" i="3"/>
  <c r="C109" i="3"/>
  <c r="C108" i="3"/>
  <c r="C104" i="3"/>
  <c r="E98" i="3"/>
  <c r="E99" i="3" s="1"/>
  <c r="E100" i="3" s="1"/>
  <c r="E101" i="3" s="1"/>
  <c r="E102" i="3" s="1"/>
  <c r="E103" i="3" s="1"/>
  <c r="C96" i="3"/>
  <c r="C94" i="3"/>
  <c r="C90" i="3"/>
  <c r="C85" i="3"/>
  <c r="C83" i="3"/>
  <c r="C81" i="3"/>
  <c r="C77" i="3"/>
  <c r="C76" i="3"/>
  <c r="C74" i="3"/>
  <c r="C70" i="3"/>
  <c r="C69" i="3"/>
  <c r="C66" i="3"/>
  <c r="C61" i="3"/>
  <c r="C60" i="3"/>
  <c r="C58" i="3"/>
  <c r="C52" i="3"/>
  <c r="C51" i="3"/>
  <c r="C49" i="3"/>
  <c r="C43" i="3"/>
  <c r="C40" i="3"/>
  <c r="C38" i="3"/>
  <c r="C33" i="3"/>
  <c r="C32" i="3"/>
  <c r="C31" i="3"/>
  <c r="C29" i="3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K4" i="5"/>
  <c r="M3" i="5"/>
  <c r="L3" i="5"/>
  <c r="K3" i="5"/>
  <c r="J4" i="5"/>
  <c r="J3" i="5"/>
  <c r="K22" i="39"/>
  <c r="J21" i="39"/>
  <c r="L21" i="39" s="1"/>
  <c r="J20" i="39"/>
  <c r="L20" i="39" s="1"/>
  <c r="J19" i="39"/>
  <c r="L19" i="39" s="1"/>
  <c r="J18" i="39"/>
  <c r="L18" i="39" s="1"/>
  <c r="J17" i="39"/>
  <c r="L17" i="39" s="1"/>
  <c r="Q16" i="39"/>
  <c r="J16" i="39"/>
  <c r="L16" i="39" s="1"/>
  <c r="Q15" i="39"/>
  <c r="J15" i="39"/>
  <c r="L15" i="39" s="1"/>
  <c r="Q14" i="39"/>
  <c r="J14" i="39"/>
  <c r="L14" i="39" s="1"/>
  <c r="Q13" i="39"/>
  <c r="J13" i="39"/>
  <c r="L13" i="39" s="1"/>
  <c r="Q12" i="39"/>
  <c r="J12" i="39"/>
  <c r="L12" i="39" s="1"/>
  <c r="Q11" i="39"/>
  <c r="J11" i="39"/>
  <c r="L11" i="39" s="1"/>
  <c r="Q10" i="39"/>
  <c r="J10" i="39"/>
  <c r="L10" i="39" s="1"/>
  <c r="J9" i="39"/>
  <c r="L9" i="39" s="1"/>
  <c r="Q8" i="39"/>
  <c r="J8" i="39"/>
  <c r="L8" i="39" s="1"/>
  <c r="Q7" i="39"/>
  <c r="J7" i="39"/>
  <c r="L7" i="39" s="1"/>
  <c r="J6" i="39"/>
  <c r="L6" i="39" s="1"/>
  <c r="Q5" i="39"/>
  <c r="J5" i="39"/>
  <c r="L5" i="39" s="1"/>
  <c r="Q4" i="39"/>
  <c r="J4" i="39"/>
  <c r="L4" i="39" s="1"/>
  <c r="N2" i="39"/>
  <c r="J2" i="39"/>
  <c r="B4" i="5" s="1"/>
  <c r="M4" i="5"/>
  <c r="L4" i="5"/>
  <c r="I3" i="5"/>
  <c r="G3" i="5"/>
  <c r="G4" i="5"/>
  <c r="F3" i="5"/>
  <c r="E3" i="5"/>
  <c r="E4" i="5"/>
  <c r="M58" i="2"/>
  <c r="N49" i="2"/>
  <c r="N50" i="2"/>
  <c r="N51" i="2"/>
  <c r="N52" i="2"/>
  <c r="N53" i="2"/>
  <c r="N54" i="2"/>
  <c r="N55" i="2"/>
  <c r="O55" i="2" s="1"/>
  <c r="N56" i="2"/>
  <c r="N57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28" i="2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3" i="23"/>
  <c r="D1" i="23"/>
  <c r="H5" i="5"/>
  <c r="O51" i="2"/>
  <c r="O54" i="2"/>
  <c r="O56" i="2"/>
  <c r="K58" i="2"/>
  <c r="E58" i="2"/>
  <c r="N23" i="2"/>
  <c r="N24" i="2"/>
  <c r="N25" i="2"/>
  <c r="N26" i="2"/>
  <c r="N27" i="2"/>
  <c r="N22" i="2"/>
  <c r="I58" i="2"/>
  <c r="G58" i="2"/>
  <c r="L22" i="43" l="1"/>
  <c r="Q17" i="43"/>
  <c r="M2" i="43"/>
  <c r="O2" i="43" s="1"/>
  <c r="J22" i="43"/>
  <c r="Q17" i="42"/>
  <c r="D4" i="5"/>
  <c r="L22" i="42"/>
  <c r="M2" i="42"/>
  <c r="O2" i="42" s="1"/>
  <c r="J22" i="42"/>
  <c r="E104" i="3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29" i="3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O2" i="41"/>
  <c r="L22" i="41"/>
  <c r="Q17" i="41"/>
  <c r="J22" i="41"/>
  <c r="Q17" i="40"/>
  <c r="L22" i="40"/>
  <c r="M2" i="40"/>
  <c r="O2" i="40" s="1"/>
  <c r="J22" i="40"/>
  <c r="Q17" i="39"/>
  <c r="L22" i="39"/>
  <c r="M2" i="39"/>
  <c r="O2" i="39" s="1"/>
  <c r="J22" i="39"/>
  <c r="I4" i="5"/>
  <c r="I5" i="5" s="1"/>
  <c r="F4" i="5"/>
  <c r="F5" i="5" s="1"/>
  <c r="O22" i="2"/>
  <c r="M5" i="5"/>
  <c r="O35" i="2"/>
  <c r="O28" i="2"/>
  <c r="O48" i="2"/>
  <c r="O40" i="2"/>
  <c r="O30" i="2"/>
  <c r="O43" i="2"/>
  <c r="O50" i="2"/>
  <c r="O42" i="2"/>
  <c r="O34" i="2"/>
  <c r="O27" i="2"/>
  <c r="O33" i="2"/>
  <c r="O25" i="2"/>
  <c r="O46" i="2"/>
  <c r="O38" i="2"/>
  <c r="O26" i="2"/>
  <c r="O32" i="2"/>
  <c r="O24" i="2"/>
  <c r="O53" i="2"/>
  <c r="O45" i="2"/>
  <c r="O37" i="2"/>
  <c r="O44" i="2"/>
  <c r="O36" i="2"/>
  <c r="O23" i="2"/>
  <c r="O47" i="2"/>
  <c r="O39" i="2"/>
  <c r="O31" i="2"/>
  <c r="O29" i="2"/>
  <c r="O52" i="2"/>
  <c r="O57" i="2"/>
  <c r="O49" i="2"/>
  <c r="O41" i="2"/>
  <c r="L5" i="5"/>
  <c r="F1" i="23"/>
  <c r="G5" i="5"/>
  <c r="O18" i="2"/>
  <c r="J5" i="5"/>
  <c r="N12" i="2"/>
  <c r="N13" i="2"/>
  <c r="N14" i="2"/>
  <c r="N15" i="2"/>
  <c r="N16" i="2"/>
  <c r="N17" i="2"/>
  <c r="N18" i="2"/>
  <c r="N19" i="2"/>
  <c r="N20" i="2"/>
  <c r="N21" i="2"/>
  <c r="O21" i="2" s="1"/>
  <c r="N10" i="2"/>
  <c r="N11" i="2"/>
  <c r="N9" i="2"/>
  <c r="N8" i="2"/>
  <c r="N5" i="5"/>
  <c r="N7" i="2"/>
  <c r="N6" i="2"/>
  <c r="N5" i="2"/>
  <c r="N4" i="2"/>
  <c r="N3" i="2"/>
  <c r="N2" i="2"/>
  <c r="E398" i="3" l="1"/>
  <c r="E399" i="3" s="1"/>
  <c r="E400" i="3" s="1"/>
  <c r="E401" i="3" s="1"/>
  <c r="O20" i="2"/>
  <c r="O19" i="2"/>
  <c r="K5" i="5"/>
  <c r="E5" i="5"/>
  <c r="D5" i="5"/>
  <c r="C5" i="5"/>
  <c r="B5" i="5"/>
  <c r="B6" i="5"/>
  <c r="O3" i="5"/>
  <c r="E402" i="3" l="1"/>
  <c r="C6" i="5"/>
  <c r="D6" i="5" s="1"/>
  <c r="E6" i="5" s="1"/>
  <c r="F6" i="5" s="1"/>
  <c r="G6" i="5" s="1"/>
  <c r="O4" i="5"/>
  <c r="E403" i="3" l="1"/>
  <c r="H6" i="5"/>
  <c r="I6" i="5" s="1"/>
  <c r="J6" i="5" s="1"/>
  <c r="K6" i="5" s="1"/>
  <c r="L6" i="5" s="1"/>
  <c r="M6" i="5" s="1"/>
  <c r="N6" i="5" s="1"/>
  <c r="E404" i="3" l="1"/>
  <c r="E405" i="3" s="1"/>
  <c r="E406" i="3" s="1"/>
  <c r="E407" i="3" l="1"/>
  <c r="E408" i="3" l="1"/>
  <c r="E409" i="3" s="1"/>
  <c r="E410" i="3" s="1"/>
  <c r="E411" i="3" s="1"/>
  <c r="E412" i="3" s="1"/>
  <c r="E413" i="3" l="1"/>
  <c r="E414" i="3" s="1"/>
  <c r="E415" i="3" s="1"/>
  <c r="E416" i="3" s="1"/>
  <c r="E417" i="3" s="1"/>
  <c r="E418" i="3" s="1"/>
  <c r="E419" i="3" l="1"/>
  <c r="E420" i="3" s="1"/>
  <c r="E421" i="3" s="1"/>
  <c r="E422" i="3" s="1"/>
  <c r="E423" i="3" l="1"/>
  <c r="E424" i="3" l="1"/>
  <c r="E425" i="3" s="1"/>
  <c r="E426" i="3" s="1"/>
  <c r="E427" i="3" s="1"/>
  <c r="E428" i="3" s="1"/>
  <c r="E429" i="3" s="1"/>
  <c r="E430" i="3" s="1"/>
  <c r="E431" i="3" l="1"/>
  <c r="E432" i="3" l="1"/>
  <c r="E433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</calcChain>
</file>

<file path=xl/sharedStrings.xml><?xml version="1.0" encoding="utf-8"?>
<sst xmlns="http://schemas.openxmlformats.org/spreadsheetml/2006/main" count="1994" uniqueCount="305">
  <si>
    <t>日付</t>
    <rPh sb="0" eb="2">
      <t>ヒヅケ</t>
    </rPh>
    <phoneticPr fontId="1"/>
  </si>
  <si>
    <t>カード</t>
    <phoneticPr fontId="1"/>
  </si>
  <si>
    <t>分類</t>
    <rPh sb="0" eb="2">
      <t>ブンルイ</t>
    </rPh>
    <phoneticPr fontId="1"/>
  </si>
  <si>
    <t>項目</t>
    <rPh sb="0" eb="2">
      <t>コウモク</t>
    </rPh>
    <phoneticPr fontId="1"/>
  </si>
  <si>
    <t>金額</t>
    <rPh sb="0" eb="2">
      <t>キンガク</t>
    </rPh>
    <phoneticPr fontId="1"/>
  </si>
  <si>
    <t>定期</t>
    <rPh sb="0" eb="2">
      <t>テイキ</t>
    </rPh>
    <phoneticPr fontId="1"/>
  </si>
  <si>
    <t>残日数</t>
    <rPh sb="0" eb="3">
      <t xml:space="preserve">ザンニッスウ </t>
    </rPh>
    <phoneticPr fontId="1"/>
  </si>
  <si>
    <t>1日あたり</t>
    <phoneticPr fontId="1"/>
  </si>
  <si>
    <t>娯楽</t>
    <rPh sb="0" eb="2">
      <t xml:space="preserve">ゴラク </t>
    </rPh>
    <phoneticPr fontId="1"/>
  </si>
  <si>
    <t>支出合計</t>
    <rPh sb="0" eb="2">
      <t>シシュツ</t>
    </rPh>
    <rPh sb="2" eb="4">
      <t>ゴウケイ</t>
    </rPh>
    <phoneticPr fontId="1"/>
  </si>
  <si>
    <t>収入　</t>
    <rPh sb="0" eb="2">
      <t>シュウニュウ</t>
    </rPh>
    <phoneticPr fontId="1"/>
  </si>
  <si>
    <t>娯楽</t>
    <rPh sb="0" eb="2">
      <t>ゴラク</t>
    </rPh>
    <phoneticPr fontId="1"/>
  </si>
  <si>
    <t>実支出</t>
    <rPh sb="0" eb="1">
      <t>ジツ</t>
    </rPh>
    <rPh sb="1" eb="3">
      <t>シシュツ</t>
    </rPh>
    <phoneticPr fontId="1"/>
  </si>
  <si>
    <t>予定支出</t>
    <rPh sb="0" eb="2">
      <t>ヨテイ</t>
    </rPh>
    <rPh sb="2" eb="4">
      <t>シシュツ</t>
    </rPh>
    <phoneticPr fontId="1"/>
  </si>
  <si>
    <t>差額</t>
    <rPh sb="0" eb="2">
      <t>サガク</t>
    </rPh>
    <phoneticPr fontId="1"/>
  </si>
  <si>
    <t>通信費</t>
    <rPh sb="0" eb="3">
      <t xml:space="preserve">ツウシンヒ </t>
    </rPh>
    <phoneticPr fontId="1"/>
  </si>
  <si>
    <t>医療</t>
    <rPh sb="0" eb="2">
      <t>イリョウ</t>
    </rPh>
    <phoneticPr fontId="1"/>
  </si>
  <si>
    <t>カード番号</t>
    <rPh sb="3" eb="5">
      <t xml:space="preserve">バンゴウ </t>
    </rPh>
    <phoneticPr fontId="1"/>
  </si>
  <si>
    <t>定期支出合計</t>
    <rPh sb="0" eb="2">
      <t>テイキ</t>
    </rPh>
    <rPh sb="2" eb="4">
      <t>シシュツ</t>
    </rPh>
    <rPh sb="4" eb="6">
      <t>ゴウケイ</t>
    </rPh>
    <phoneticPr fontId="1"/>
  </si>
  <si>
    <t>光熱費</t>
    <rPh sb="0" eb="3">
      <t>コウネツヒ</t>
    </rPh>
    <phoneticPr fontId="1"/>
  </si>
  <si>
    <t>電気代</t>
    <rPh sb="0" eb="3">
      <t>デンキダイ</t>
    </rPh>
    <phoneticPr fontId="1"/>
  </si>
  <si>
    <t>食費</t>
    <rPh sb="0" eb="2">
      <t>ショクヒ</t>
    </rPh>
    <phoneticPr fontId="1"/>
  </si>
  <si>
    <t>楽天カード支出合計</t>
    <rPh sb="0" eb="2">
      <t>ラクテn</t>
    </rPh>
    <rPh sb="5" eb="7">
      <t>シシュツ</t>
    </rPh>
    <rPh sb="7" eb="9">
      <t>ゴウケイ</t>
    </rPh>
    <phoneticPr fontId="1"/>
  </si>
  <si>
    <t>通信費</t>
    <rPh sb="0" eb="1">
      <t xml:space="preserve">ツウシンヒ </t>
    </rPh>
    <phoneticPr fontId="1"/>
  </si>
  <si>
    <t>iCloud</t>
    <phoneticPr fontId="1"/>
  </si>
  <si>
    <t>交通費</t>
    <rPh sb="0" eb="3">
      <t xml:space="preserve">コウツウヒ </t>
    </rPh>
    <phoneticPr fontId="1"/>
  </si>
  <si>
    <t>通信費</t>
    <rPh sb="0" eb="3">
      <t>ツウシンヒ</t>
    </rPh>
    <phoneticPr fontId="1"/>
  </si>
  <si>
    <t>Yahooカード支出合計</t>
    <rPh sb="8" eb="10">
      <t>シシュツ</t>
    </rPh>
    <rPh sb="10" eb="12">
      <t>ゴウケイ</t>
    </rPh>
    <phoneticPr fontId="1"/>
  </si>
  <si>
    <t>貯蓄</t>
    <rPh sb="0" eb="2">
      <t xml:space="preserve">チョチク </t>
    </rPh>
    <phoneticPr fontId="1"/>
  </si>
  <si>
    <t>SBI証券</t>
    <rPh sb="3" eb="5">
      <t xml:space="preserve">ショウケン </t>
    </rPh>
    <phoneticPr fontId="1"/>
  </si>
  <si>
    <t>日用品</t>
    <rPh sb="0" eb="3">
      <t>ニチヨウヒン</t>
    </rPh>
    <phoneticPr fontId="1"/>
  </si>
  <si>
    <t>ANAカード支出合計</t>
    <rPh sb="6" eb="8">
      <t>シシュツ</t>
    </rPh>
    <rPh sb="8" eb="10">
      <t>ゴウケイ</t>
    </rPh>
    <phoneticPr fontId="1"/>
  </si>
  <si>
    <t>娯楽</t>
    <rPh sb="0" eb="1">
      <t>ゴラク</t>
    </rPh>
    <phoneticPr fontId="1"/>
  </si>
  <si>
    <t>Netflix</t>
    <phoneticPr fontId="1"/>
  </si>
  <si>
    <t>飲み代</t>
    <rPh sb="0" eb="1">
      <t>ノ</t>
    </rPh>
    <rPh sb="2" eb="3">
      <t>ダイ</t>
    </rPh>
    <phoneticPr fontId="1"/>
  </si>
  <si>
    <t>KindleUnlimited</t>
    <phoneticPr fontId="1"/>
  </si>
  <si>
    <t>借金</t>
    <rPh sb="0" eb="2">
      <t>シャッキン</t>
    </rPh>
    <phoneticPr fontId="1"/>
  </si>
  <si>
    <t>JALカード支出合計</t>
    <rPh sb="3" eb="5">
      <t>シシュツ</t>
    </rPh>
    <rPh sb="5" eb="7">
      <t>ゴウケイ</t>
    </rPh>
    <phoneticPr fontId="1"/>
  </si>
  <si>
    <t>ガス代</t>
    <rPh sb="2" eb="3">
      <t>ダイ</t>
    </rPh>
    <phoneticPr fontId="1"/>
  </si>
  <si>
    <t>コンビニ</t>
    <phoneticPr fontId="1"/>
  </si>
  <si>
    <t>セブンカード支出合計</t>
    <rPh sb="0" eb="10">
      <t>ゲンキnシシュツゴウケイ</t>
    </rPh>
    <phoneticPr fontId="1"/>
  </si>
  <si>
    <t>楽天証券</t>
    <rPh sb="0" eb="4">
      <t xml:space="preserve">ラクテンショウケン </t>
    </rPh>
    <phoneticPr fontId="1"/>
  </si>
  <si>
    <t>仕送り</t>
    <rPh sb="0" eb="2">
      <t>シオク</t>
    </rPh>
    <phoneticPr fontId="1"/>
  </si>
  <si>
    <t>ビッグカード支出合計</t>
    <rPh sb="6" eb="10">
      <t>ゲンキnシシュツゴウケイ</t>
    </rPh>
    <phoneticPr fontId="1"/>
  </si>
  <si>
    <t>UQモバイル</t>
    <phoneticPr fontId="1"/>
  </si>
  <si>
    <t>交通費</t>
    <rPh sb="0" eb="1">
      <t xml:space="preserve">コウツウヒ </t>
    </rPh>
    <phoneticPr fontId="1"/>
  </si>
  <si>
    <t>JCB Wカード支出合計</t>
    <rPh sb="8" eb="10">
      <t xml:space="preserve">シシュツ </t>
    </rPh>
    <rPh sb="10" eb="12">
      <t xml:space="preserve">ゴウケイ </t>
    </rPh>
    <phoneticPr fontId="1"/>
  </si>
  <si>
    <t>保険</t>
  </si>
  <si>
    <t>生命保険</t>
  </si>
  <si>
    <t>服</t>
    <rPh sb="0" eb="1">
      <t>フクショク</t>
    </rPh>
    <phoneticPr fontId="1"/>
  </si>
  <si>
    <t>dカード支出合計</t>
    <rPh sb="4" eb="6">
      <t xml:space="preserve">シシュツ </t>
    </rPh>
    <rPh sb="6" eb="8">
      <t xml:space="preserve">ゴウケイ </t>
    </rPh>
    <phoneticPr fontId="1"/>
  </si>
  <si>
    <t>借金</t>
    <rPh sb="0" eb="2">
      <t xml:space="preserve">シャッキン </t>
    </rPh>
    <phoneticPr fontId="1"/>
  </si>
  <si>
    <t>エポスカード支出合計</t>
    <rPh sb="6" eb="8">
      <t xml:space="preserve">シシュツ </t>
    </rPh>
    <rPh sb="8" eb="10">
      <t xml:space="preserve">ゴウケイ </t>
    </rPh>
    <phoneticPr fontId="1"/>
  </si>
  <si>
    <t>貯蓄</t>
    <rPh sb="0" eb="1">
      <t xml:space="preserve">チョチク </t>
    </rPh>
    <phoneticPr fontId="1"/>
  </si>
  <si>
    <t>tsumiki証券</t>
    <rPh sb="7" eb="9">
      <t xml:space="preserve">ショウケン </t>
    </rPh>
    <phoneticPr fontId="1"/>
  </si>
  <si>
    <t>交際費</t>
    <rPh sb="0" eb="2">
      <t>コウサイヒ</t>
    </rPh>
    <phoneticPr fontId="1"/>
  </si>
  <si>
    <t>現金支出合計</t>
    <rPh sb="0" eb="2">
      <t>ゲンキn</t>
    </rPh>
    <rPh sb="2" eb="4">
      <t>シシュツ</t>
    </rPh>
    <rPh sb="4" eb="6">
      <t>ゴウケイ</t>
    </rPh>
    <phoneticPr fontId="1"/>
  </si>
  <si>
    <t>借金</t>
    <rPh sb="0" eb="1">
      <t xml:space="preserve">シャッキン </t>
    </rPh>
    <phoneticPr fontId="1"/>
  </si>
  <si>
    <t>保険</t>
    <rPh sb="0" eb="2">
      <t>ホケン</t>
    </rPh>
    <phoneticPr fontId="1"/>
  </si>
  <si>
    <t>サクラインターネット</t>
    <phoneticPr fontId="1"/>
  </si>
  <si>
    <t>その他</t>
    <rPh sb="2" eb="3">
      <t>タ</t>
    </rPh>
    <phoneticPr fontId="1"/>
  </si>
  <si>
    <t>家賃</t>
    <rPh sb="0" eb="2">
      <t>ヤチン</t>
    </rPh>
    <phoneticPr fontId="1"/>
  </si>
  <si>
    <t>保険</t>
    <rPh sb="0" eb="1">
      <t xml:space="preserve">ホケン </t>
    </rPh>
    <phoneticPr fontId="1"/>
  </si>
  <si>
    <t>全労済</t>
    <rPh sb="0" eb="3">
      <t>ゼンロウサイ</t>
    </rPh>
    <phoneticPr fontId="1"/>
  </si>
  <si>
    <t>学習</t>
    <rPh sb="0" eb="2">
      <t xml:space="preserve">ガクシュウ </t>
    </rPh>
    <phoneticPr fontId="1"/>
  </si>
  <si>
    <t>NHK</t>
    <phoneticPr fontId="1"/>
  </si>
  <si>
    <t>dropbox</t>
    <phoneticPr fontId="1"/>
  </si>
  <si>
    <t>ドコモ</t>
    <phoneticPr fontId="1"/>
  </si>
  <si>
    <t>Adobe</t>
    <phoneticPr fontId="1"/>
  </si>
  <si>
    <t>office</t>
    <phoneticPr fontId="1"/>
  </si>
  <si>
    <t>ヤフー</t>
    <phoneticPr fontId="1"/>
  </si>
  <si>
    <t>光熱費</t>
    <rPh sb="0" eb="1">
      <t xml:space="preserve">コウネツヒ </t>
    </rPh>
    <phoneticPr fontId="1"/>
  </si>
  <si>
    <t>水道代</t>
    <rPh sb="0" eb="3">
      <t xml:space="preserve">スイドウダイ </t>
    </rPh>
    <phoneticPr fontId="1"/>
  </si>
  <si>
    <t>dアニメ</t>
    <phoneticPr fontId="1"/>
  </si>
  <si>
    <t>AppleMusic</t>
    <phoneticPr fontId="1"/>
  </si>
  <si>
    <t>日付</t>
    <rPh sb="0" eb="2">
      <t xml:space="preserve">ヒヅケ </t>
    </rPh>
    <phoneticPr fontId="1"/>
  </si>
  <si>
    <t>D780</t>
    <phoneticPr fontId="1"/>
  </si>
  <si>
    <t>iPad</t>
    <phoneticPr fontId="1"/>
  </si>
  <si>
    <t xml:space="preserve">支払い金額 </t>
    <rPh sb="0" eb="2">
      <t xml:space="preserve">シハライ </t>
    </rPh>
    <rPh sb="3" eb="5">
      <t xml:space="preserve">キンガク </t>
    </rPh>
    <phoneticPr fontId="1"/>
  </si>
  <si>
    <t>項目</t>
    <rPh sb="0" eb="2">
      <t xml:space="preserve">コウモク </t>
    </rPh>
    <phoneticPr fontId="1"/>
  </si>
  <si>
    <t>支払い</t>
    <rPh sb="0" eb="2">
      <t xml:space="preserve">シハライ </t>
    </rPh>
    <phoneticPr fontId="1"/>
  </si>
  <si>
    <t>収入</t>
    <rPh sb="0" eb="2">
      <t xml:space="preserve">シュウニュウ </t>
    </rPh>
    <phoneticPr fontId="1"/>
  </si>
  <si>
    <t>残高</t>
    <rPh sb="0" eb="2">
      <t xml:space="preserve">ザンダカ </t>
    </rPh>
    <phoneticPr fontId="1"/>
  </si>
  <si>
    <t>給料</t>
    <rPh sb="0" eb="2">
      <t xml:space="preserve">キュウリョウ </t>
    </rPh>
    <phoneticPr fontId="1"/>
  </si>
  <si>
    <t>ローン</t>
    <phoneticPr fontId="1"/>
  </si>
  <si>
    <t>引き出し</t>
    <rPh sb="0" eb="1">
      <t xml:space="preserve">ヒキダシ </t>
    </rPh>
    <phoneticPr fontId="1"/>
  </si>
  <si>
    <t>全労済</t>
    <rPh sb="0" eb="3">
      <t xml:space="preserve">ゼンロウサイ </t>
    </rPh>
    <phoneticPr fontId="1"/>
  </si>
  <si>
    <t>家賃</t>
    <rPh sb="0" eb="1">
      <t xml:space="preserve">ヤチン </t>
    </rPh>
    <phoneticPr fontId="1"/>
  </si>
  <si>
    <t>キャッシュバック</t>
    <phoneticPr fontId="1"/>
  </si>
  <si>
    <t>家賃保証</t>
    <rPh sb="0" eb="4">
      <t xml:space="preserve">ヤチンホショウ </t>
    </rPh>
    <phoneticPr fontId="1"/>
  </si>
  <si>
    <t>火災保険</t>
    <rPh sb="0" eb="4">
      <t xml:space="preserve">カサイホケン </t>
    </rPh>
    <phoneticPr fontId="1"/>
  </si>
  <si>
    <t>1月</t>
    <rPh sb="1" eb="2">
      <t xml:space="preserve">ガツ </t>
    </rPh>
    <phoneticPr fontId="1"/>
  </si>
  <si>
    <t>2月</t>
    <rPh sb="1" eb="2">
      <t xml:space="preserve">ガツ </t>
    </rPh>
    <phoneticPr fontId="1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</si>
  <si>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</si>
  <si>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</si>
  <si>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</si>
  <si>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</si>
  <si>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</si>
  <si>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</si>
  <si>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</si>
  <si>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</si>
  <si>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</si>
  <si>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</si>
  <si>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支出</t>
    <rPh sb="0" eb="2">
      <t xml:space="preserve">シシュツ </t>
    </rPh>
    <phoneticPr fontId="1"/>
  </si>
  <si>
    <t>当月収支</t>
    <rPh sb="0" eb="2">
      <t xml:space="preserve">トウツキ </t>
    </rPh>
    <rPh sb="2" eb="4">
      <t xml:space="preserve">シュウシ </t>
    </rPh>
    <phoneticPr fontId="1"/>
  </si>
  <si>
    <t>繰越残高</t>
    <rPh sb="0" eb="2">
      <t xml:space="preserve">クリコシ </t>
    </rPh>
    <rPh sb="2" eb="4">
      <t xml:space="preserve">ザンダカ </t>
    </rPh>
    <phoneticPr fontId="1"/>
  </si>
  <si>
    <t>入金</t>
    <rPh sb="0" eb="2">
      <t xml:space="preserve">ニュウキン </t>
    </rPh>
    <phoneticPr fontId="1"/>
  </si>
  <si>
    <t>メルカリ</t>
    <phoneticPr fontId="1"/>
  </si>
  <si>
    <t>キャッシング</t>
    <phoneticPr fontId="1"/>
  </si>
  <si>
    <t>楽天</t>
    <rPh sb="0" eb="2">
      <t xml:space="preserve">ラクテン </t>
    </rPh>
    <phoneticPr fontId="1"/>
  </si>
  <si>
    <t>Yahoo</t>
    <phoneticPr fontId="1"/>
  </si>
  <si>
    <t>エポス</t>
    <phoneticPr fontId="1"/>
  </si>
  <si>
    <t>ANA</t>
    <phoneticPr fontId="1"/>
  </si>
  <si>
    <t>JAL</t>
    <phoneticPr fontId="1"/>
  </si>
  <si>
    <t>セブン</t>
    <phoneticPr fontId="1"/>
  </si>
  <si>
    <t>JCB</t>
    <phoneticPr fontId="1"/>
  </si>
  <si>
    <t>ビッグカメラ</t>
    <phoneticPr fontId="1"/>
  </si>
  <si>
    <t>dカード</t>
    <phoneticPr fontId="1"/>
  </si>
  <si>
    <t>pitapa</t>
    <phoneticPr fontId="1"/>
  </si>
  <si>
    <t>iPhoneSE</t>
    <phoneticPr fontId="1"/>
  </si>
  <si>
    <t>Macmini</t>
    <phoneticPr fontId="1"/>
  </si>
  <si>
    <t>調整</t>
    <rPh sb="0" eb="2">
      <t xml:space="preserve">チョウセイ </t>
    </rPh>
    <phoneticPr fontId="1"/>
  </si>
  <si>
    <t>賞与</t>
    <rPh sb="0" eb="2">
      <t xml:space="preserve">ショウヨ </t>
    </rPh>
    <phoneticPr fontId="1"/>
  </si>
  <si>
    <t>Mac買取</t>
    <rPh sb="3" eb="5">
      <t xml:space="preserve">カイトリ </t>
    </rPh>
    <phoneticPr fontId="1"/>
  </si>
  <si>
    <t>保険</t>
    <rPh sb="0" eb="2">
      <t xml:space="preserve">ホケン </t>
    </rPh>
    <phoneticPr fontId="1"/>
  </si>
  <si>
    <t>賞与</t>
    <rPh sb="0" eb="1">
      <t xml:space="preserve">ショウヨ </t>
    </rPh>
    <phoneticPr fontId="1"/>
  </si>
  <si>
    <t>引き出し</t>
    <rPh sb="0" eb="1">
      <t xml:space="preserve">ヒキダイ </t>
    </rPh>
    <rPh sb="2" eb="3">
      <t xml:space="preserve">ダシ </t>
    </rPh>
    <phoneticPr fontId="1"/>
  </si>
  <si>
    <t>割戻</t>
    <rPh sb="0" eb="2">
      <t xml:space="preserve">ワリモドシ </t>
    </rPh>
    <phoneticPr fontId="1"/>
  </si>
  <si>
    <t>家賃保証</t>
    <rPh sb="0" eb="1">
      <t xml:space="preserve">ヤチン </t>
    </rPh>
    <rPh sb="2" eb="3">
      <t xml:space="preserve">ホショウ </t>
    </rPh>
    <phoneticPr fontId="1"/>
  </si>
  <si>
    <t>入金</t>
    <rPh sb="0" eb="1">
      <t xml:space="preserve">ニュウキン </t>
    </rPh>
    <phoneticPr fontId="1"/>
  </si>
  <si>
    <t>その他</t>
    <phoneticPr fontId="1"/>
  </si>
  <si>
    <t>貯金</t>
    <rPh sb="0" eb="2">
      <t xml:space="preserve">チョキン </t>
    </rPh>
    <phoneticPr fontId="1"/>
  </si>
  <si>
    <t>Z6</t>
    <phoneticPr fontId="1"/>
  </si>
  <si>
    <t>振り込み</t>
    <rPh sb="0" eb="1">
      <t xml:space="preserve">フリコミ </t>
    </rPh>
    <phoneticPr fontId="1"/>
  </si>
  <si>
    <t>olive支出合計</t>
    <rPh sb="5" eb="7">
      <t xml:space="preserve">シシュツ </t>
    </rPh>
    <rPh sb="7" eb="9">
      <t xml:space="preserve">ゴウケイ </t>
    </rPh>
    <phoneticPr fontId="1"/>
  </si>
  <si>
    <t>引き出し</t>
    <phoneticPr fontId="1"/>
  </si>
  <si>
    <t>Office</t>
    <phoneticPr fontId="1"/>
  </si>
  <si>
    <t>Apple</t>
    <phoneticPr fontId="1"/>
  </si>
  <si>
    <t>Dropbox</t>
    <phoneticPr fontId="1"/>
  </si>
  <si>
    <t>さくらインターネット</t>
    <phoneticPr fontId="1"/>
  </si>
  <si>
    <t>UQ</t>
    <phoneticPr fontId="1"/>
  </si>
  <si>
    <t>電気</t>
    <rPh sb="0" eb="2">
      <t xml:space="preserve">デンキ </t>
    </rPh>
    <phoneticPr fontId="1"/>
  </si>
  <si>
    <t>水道</t>
    <rPh sb="0" eb="2">
      <t xml:space="preserve">スイドウ </t>
    </rPh>
    <phoneticPr fontId="1"/>
  </si>
  <si>
    <t>ガス</t>
    <phoneticPr fontId="1"/>
  </si>
  <si>
    <t>アフラック</t>
    <phoneticPr fontId="1"/>
  </si>
  <si>
    <t>SBI</t>
    <phoneticPr fontId="1"/>
  </si>
  <si>
    <t>tsumiki</t>
    <phoneticPr fontId="1"/>
  </si>
  <si>
    <t>docomo</t>
    <phoneticPr fontId="1"/>
  </si>
  <si>
    <t>家賃</t>
    <rPh sb="0" eb="2">
      <t xml:space="preserve">ヤチン </t>
    </rPh>
    <phoneticPr fontId="1"/>
  </si>
  <si>
    <t>全労災</t>
    <rPh sb="0" eb="3">
      <t xml:space="preserve">ゼンロウサイ </t>
    </rPh>
    <phoneticPr fontId="1"/>
  </si>
  <si>
    <t>epos</t>
    <phoneticPr fontId="1"/>
  </si>
  <si>
    <t>金額</t>
    <rPh sb="0" eb="2">
      <t xml:space="preserve">キンガク </t>
    </rPh>
    <phoneticPr fontId="1"/>
  </si>
  <si>
    <t>osmopocket</t>
    <phoneticPr fontId="1"/>
  </si>
  <si>
    <t>保証会社</t>
    <rPh sb="0" eb="4">
      <t xml:space="preserve">ホショウカイシャ </t>
    </rPh>
    <phoneticPr fontId="1"/>
  </si>
  <si>
    <t>火災</t>
    <rPh sb="0" eb="2">
      <t xml:space="preserve">カサイ </t>
    </rPh>
    <phoneticPr fontId="1"/>
  </si>
  <si>
    <t>楽天証券</t>
    <rPh sb="0" eb="2">
      <t xml:space="preserve">ラクテン </t>
    </rPh>
    <rPh sb="2" eb="4">
      <t xml:space="preserve">ショウケン </t>
    </rPh>
    <phoneticPr fontId="1"/>
  </si>
  <si>
    <t>引き出し</t>
    <rPh sb="2" eb="3">
      <t xml:space="preserve">ダシ </t>
    </rPh>
    <phoneticPr fontId="1"/>
  </si>
  <si>
    <t>楽天証券</t>
    <rPh sb="0" eb="1">
      <t xml:space="preserve">ラクテンショウケン </t>
    </rPh>
    <phoneticPr fontId="1"/>
  </si>
  <si>
    <t>ラクウル</t>
    <phoneticPr fontId="1"/>
  </si>
  <si>
    <t>火災保険返金</t>
    <rPh sb="0" eb="4">
      <t xml:space="preserve">カサイホケン </t>
    </rPh>
    <rPh sb="4" eb="6">
      <t xml:space="preserve">ヘンキン </t>
    </rPh>
    <phoneticPr fontId="1"/>
  </si>
  <si>
    <t>Suica</t>
    <phoneticPr fontId="1"/>
  </si>
  <si>
    <t>ボーナス補填</t>
    <rPh sb="4" eb="6">
      <t xml:space="preserve">ホテン </t>
    </rPh>
    <phoneticPr fontId="1"/>
  </si>
  <si>
    <t>引越し</t>
    <rPh sb="0" eb="2">
      <t xml:space="preserve">ヒッコシ </t>
    </rPh>
    <phoneticPr fontId="1"/>
  </si>
  <si>
    <t>利子</t>
    <rPh sb="0" eb="2">
      <t xml:space="preserve">リシ </t>
    </rPh>
    <phoneticPr fontId="1"/>
  </si>
  <si>
    <t>給料(NN)</t>
    <rPh sb="0" eb="2">
      <t xml:space="preserve">キュウリョウ </t>
    </rPh>
    <phoneticPr fontId="1"/>
  </si>
  <si>
    <t>給料(PC)</t>
    <rPh sb="0" eb="2">
      <t xml:space="preserve">キュウリョウ </t>
    </rPh>
    <phoneticPr fontId="1"/>
  </si>
  <si>
    <t>仕送り</t>
    <rPh sb="0" eb="2">
      <t xml:space="preserve">シオクリ </t>
    </rPh>
    <phoneticPr fontId="1"/>
  </si>
  <si>
    <t>送金</t>
    <rPh sb="0" eb="2">
      <t xml:space="preserve">ソウキン </t>
    </rPh>
    <phoneticPr fontId="1"/>
  </si>
  <si>
    <t>仕送り</t>
    <rPh sb="0" eb="1">
      <t xml:space="preserve">シオクリ </t>
    </rPh>
    <phoneticPr fontId="1"/>
  </si>
  <si>
    <t>交通費精算</t>
    <rPh sb="0" eb="3">
      <t xml:space="preserve">コウツウヒ </t>
    </rPh>
    <rPh sb="3" eb="5">
      <t xml:space="preserve">セイサン </t>
    </rPh>
    <phoneticPr fontId="1"/>
  </si>
  <si>
    <t>こくみん割戻</t>
    <rPh sb="4" eb="6">
      <t xml:space="preserve">ワリモドシ </t>
    </rPh>
    <phoneticPr fontId="1"/>
  </si>
  <si>
    <t>利子</t>
    <rPh sb="0" eb="1">
      <t xml:space="preserve">リシ </t>
    </rPh>
    <phoneticPr fontId="1"/>
  </si>
  <si>
    <t>カメラ(22/36)</t>
    <phoneticPr fontId="1"/>
  </si>
  <si>
    <t>osmopocket(15/24)</t>
    <phoneticPr fontId="1"/>
  </si>
  <si>
    <t>カメラ(23/36)</t>
    <phoneticPr fontId="1"/>
  </si>
  <si>
    <t>osmopocket(16/24)</t>
    <phoneticPr fontId="1"/>
  </si>
  <si>
    <t>食費</t>
    <rPh sb="0" eb="2">
      <t xml:space="preserve">ショクヒ </t>
    </rPh>
    <phoneticPr fontId="1"/>
  </si>
  <si>
    <t>炭酸水</t>
    <rPh sb="0" eb="3">
      <t xml:space="preserve">タンサンスイ </t>
    </rPh>
    <phoneticPr fontId="1"/>
  </si>
  <si>
    <t>食費</t>
    <rPh sb="0" eb="1">
      <t xml:space="preserve">ショクヒ </t>
    </rPh>
    <phoneticPr fontId="1"/>
  </si>
  <si>
    <t>ロッテリア</t>
    <phoneticPr fontId="1"/>
  </si>
  <si>
    <t>カルディ</t>
    <phoneticPr fontId="1"/>
  </si>
  <si>
    <t>日用品</t>
    <rPh sb="0" eb="3">
      <t xml:space="preserve">ニチヨウヒン </t>
    </rPh>
    <phoneticPr fontId="1"/>
  </si>
  <si>
    <t>盛り塩</t>
    <rPh sb="0" eb="1">
      <t xml:space="preserve">モリシオ </t>
    </rPh>
    <phoneticPr fontId="1"/>
  </si>
  <si>
    <t>日用品</t>
    <rPh sb="0" eb="1">
      <t xml:space="preserve">ニチヨウヒン </t>
    </rPh>
    <phoneticPr fontId="1"/>
  </si>
  <si>
    <t>置物</t>
    <rPh sb="0" eb="2">
      <t xml:space="preserve">オキモノ </t>
    </rPh>
    <phoneticPr fontId="1"/>
  </si>
  <si>
    <t>お札</t>
    <phoneticPr fontId="1"/>
  </si>
  <si>
    <t>すき家</t>
    <phoneticPr fontId="1"/>
  </si>
  <si>
    <t>学習</t>
    <rPh sb="0" eb="1">
      <t xml:space="preserve">ガクシュウ </t>
    </rPh>
    <phoneticPr fontId="1"/>
  </si>
  <si>
    <t>ジュンク堂</t>
    <phoneticPr fontId="1"/>
  </si>
  <si>
    <t>コモディイイダ</t>
    <phoneticPr fontId="1"/>
  </si>
  <si>
    <t>SSD</t>
    <phoneticPr fontId="1"/>
  </si>
  <si>
    <t>マツモトキヨシ</t>
    <phoneticPr fontId="1"/>
  </si>
  <si>
    <t>steam</t>
    <phoneticPr fontId="1"/>
  </si>
  <si>
    <t>顎中</t>
    <rPh sb="0" eb="2">
      <t xml:space="preserve">ガクチュウ </t>
    </rPh>
    <phoneticPr fontId="1"/>
  </si>
  <si>
    <t>udemy</t>
    <phoneticPr fontId="1"/>
  </si>
  <si>
    <t>チケット</t>
    <phoneticPr fontId="1"/>
  </si>
  <si>
    <t>ピンサロ</t>
    <phoneticPr fontId="1"/>
  </si>
  <si>
    <t>百均</t>
    <rPh sb="0" eb="2">
      <t xml:space="preserve">ヒャッキン </t>
    </rPh>
    <phoneticPr fontId="1"/>
  </si>
  <si>
    <t>しんぱち食堂</t>
    <rPh sb="4" eb="6">
      <t xml:space="preserve">ショクドウ </t>
    </rPh>
    <phoneticPr fontId="1"/>
  </si>
  <si>
    <t>からあげ弁当</t>
    <rPh sb="4" eb="6">
      <t xml:space="preserve">ベントウ </t>
    </rPh>
    <phoneticPr fontId="1"/>
  </si>
  <si>
    <t>サミット</t>
    <phoneticPr fontId="1"/>
  </si>
  <si>
    <t>サウナ</t>
    <phoneticPr fontId="1"/>
  </si>
  <si>
    <t>線香立て</t>
    <rPh sb="2" eb="3">
      <t xml:space="preserve">タテ </t>
    </rPh>
    <phoneticPr fontId="1"/>
  </si>
  <si>
    <t>キッチンオリジン</t>
    <phoneticPr fontId="1"/>
  </si>
  <si>
    <t>Amazon</t>
    <phoneticPr fontId="1"/>
  </si>
  <si>
    <t>服</t>
    <rPh sb="0" eb="1">
      <t xml:space="preserve">フク </t>
    </rPh>
    <phoneticPr fontId="1"/>
  </si>
  <si>
    <t>モンベル</t>
    <phoneticPr fontId="1"/>
  </si>
  <si>
    <t>モンベル(1/2)</t>
    <phoneticPr fontId="1"/>
  </si>
  <si>
    <t>ラーメン</t>
    <phoneticPr fontId="1"/>
  </si>
  <si>
    <t>弁当</t>
    <rPh sb="0" eb="2">
      <t xml:space="preserve">ベントウ </t>
    </rPh>
    <phoneticPr fontId="1"/>
  </si>
  <si>
    <t>セブンイレブン</t>
    <phoneticPr fontId="1"/>
  </si>
  <si>
    <t>ライブグッズ</t>
    <phoneticPr fontId="1"/>
  </si>
  <si>
    <t>モンベル(2/2)</t>
    <phoneticPr fontId="1"/>
  </si>
  <si>
    <t>ゴーゴーカレー</t>
    <phoneticPr fontId="1"/>
  </si>
  <si>
    <t>チケット手数料</t>
    <rPh sb="4" eb="7">
      <t xml:space="preserve">テスウリョウ </t>
    </rPh>
    <phoneticPr fontId="1"/>
  </si>
  <si>
    <t>どらっぐぱぱす</t>
    <phoneticPr fontId="1"/>
  </si>
  <si>
    <t>同人誌</t>
    <rPh sb="0" eb="3">
      <t xml:space="preserve">ドウジンシ </t>
    </rPh>
    <phoneticPr fontId="1"/>
  </si>
  <si>
    <t>美少女80</t>
    <rPh sb="0" eb="3">
      <t xml:space="preserve">ビショウジョ </t>
    </rPh>
    <phoneticPr fontId="1"/>
  </si>
  <si>
    <t>釣り道具</t>
    <rPh sb="0" eb="1">
      <t xml:space="preserve">ツリドウグ </t>
    </rPh>
    <phoneticPr fontId="1"/>
  </si>
  <si>
    <t>映画</t>
    <rPh sb="0" eb="2">
      <t xml:space="preserve">エイガ </t>
    </rPh>
    <phoneticPr fontId="1"/>
  </si>
  <si>
    <t>パンフレット</t>
    <phoneticPr fontId="1"/>
  </si>
  <si>
    <t>カフェ</t>
    <phoneticPr fontId="1"/>
  </si>
  <si>
    <t>ぽにきゃん</t>
    <phoneticPr fontId="1"/>
  </si>
  <si>
    <t>アニメジャパン</t>
    <phoneticPr fontId="1"/>
  </si>
  <si>
    <t>dmm</t>
    <phoneticPr fontId="1"/>
  </si>
  <si>
    <t>カメラ(24/36)</t>
    <phoneticPr fontId="1"/>
  </si>
  <si>
    <t>osmopocket(17/24)</t>
    <phoneticPr fontId="1"/>
  </si>
  <si>
    <t>ソープ</t>
    <phoneticPr fontId="1"/>
  </si>
  <si>
    <t>御朱印</t>
    <rPh sb="0" eb="3">
      <t xml:space="preserve">ゴシュイン </t>
    </rPh>
    <phoneticPr fontId="1"/>
  </si>
  <si>
    <t>昼食</t>
    <rPh sb="0" eb="2">
      <t xml:space="preserve">チュウショク </t>
    </rPh>
    <phoneticPr fontId="1"/>
  </si>
  <si>
    <t>交際費</t>
    <rPh sb="0" eb="1">
      <t xml:space="preserve">コウサイヒ </t>
    </rPh>
    <phoneticPr fontId="1"/>
  </si>
  <si>
    <t>写真集</t>
    <rPh sb="0" eb="3">
      <t xml:space="preserve">シャシンシュウ </t>
    </rPh>
    <phoneticPr fontId="1"/>
  </si>
  <si>
    <t>収納</t>
    <rPh sb="0" eb="2">
      <t xml:space="preserve">シュウノウ </t>
    </rPh>
    <phoneticPr fontId="1"/>
  </si>
  <si>
    <t>プロティン</t>
    <phoneticPr fontId="1"/>
  </si>
  <si>
    <t>米</t>
    <rPh sb="0" eb="1">
      <t xml:space="preserve">コメ </t>
    </rPh>
    <phoneticPr fontId="1"/>
  </si>
  <si>
    <t>ゲーム</t>
    <phoneticPr fontId="1"/>
  </si>
  <si>
    <t>かつや</t>
    <phoneticPr fontId="1"/>
  </si>
  <si>
    <t>usbハブ</t>
    <phoneticPr fontId="1"/>
  </si>
  <si>
    <t>ダイソー</t>
    <phoneticPr fontId="1"/>
  </si>
  <si>
    <t>Steam</t>
    <phoneticPr fontId="1"/>
  </si>
  <si>
    <t>かるまる</t>
    <phoneticPr fontId="1"/>
  </si>
  <si>
    <t>ファミリーマート</t>
    <phoneticPr fontId="1"/>
  </si>
  <si>
    <t>ワンフェス</t>
    <phoneticPr fontId="1"/>
  </si>
  <si>
    <t>弁当</t>
    <rPh sb="0" eb="1">
      <t xml:space="preserve">ベントウ </t>
    </rPh>
    <phoneticPr fontId="1"/>
  </si>
  <si>
    <t>はなまるうどん</t>
    <phoneticPr fontId="1"/>
  </si>
  <si>
    <t>ヨドバシ</t>
    <phoneticPr fontId="1"/>
  </si>
  <si>
    <t>booth</t>
    <phoneticPr fontId="1"/>
  </si>
  <si>
    <t>ラムタラ</t>
    <phoneticPr fontId="1"/>
  </si>
  <si>
    <t>写真集</t>
    <rPh sb="0" eb="1">
      <t xml:space="preserve">シャシンシュウ </t>
    </rPh>
    <phoneticPr fontId="1"/>
  </si>
  <si>
    <t>100均</t>
    <rPh sb="3" eb="4">
      <t xml:space="preserve">キンイツ </t>
    </rPh>
    <phoneticPr fontId="1"/>
  </si>
  <si>
    <t>なか卯</t>
    <phoneticPr fontId="1"/>
  </si>
  <si>
    <t>交際費</t>
    <rPh sb="0" eb="2">
      <t xml:space="preserve">コウサイヒ </t>
    </rPh>
    <phoneticPr fontId="1"/>
  </si>
  <si>
    <t>飲み代</t>
    <rPh sb="0" eb="1">
      <t xml:space="preserve">ノミダイ </t>
    </rPh>
    <phoneticPr fontId="1"/>
  </si>
  <si>
    <t>富士そば</t>
    <rPh sb="0" eb="2">
      <t xml:space="preserve">フジソバ </t>
    </rPh>
    <phoneticPr fontId="1"/>
  </si>
  <si>
    <t>リンガーハット</t>
    <phoneticPr fontId="1"/>
  </si>
  <si>
    <t>交際費</t>
    <rPh sb="0" eb="3">
      <t xml:space="preserve">コウサイヒ </t>
    </rPh>
    <phoneticPr fontId="1"/>
  </si>
  <si>
    <t>飲み代</t>
    <phoneticPr fontId="1"/>
  </si>
  <si>
    <t>カメラ(25/36)</t>
    <phoneticPr fontId="1"/>
  </si>
  <si>
    <t>osmopocket(18/24)</t>
    <phoneticPr fontId="1"/>
  </si>
  <si>
    <t>通信</t>
    <rPh sb="0" eb="2">
      <t xml:space="preserve">ツウシン </t>
    </rPh>
    <phoneticPr fontId="1"/>
  </si>
  <si>
    <t>ドメイン</t>
    <phoneticPr fontId="1"/>
  </si>
  <si>
    <t>モスバーガー</t>
    <phoneticPr fontId="1"/>
  </si>
  <si>
    <t>BEEP</t>
    <phoneticPr fontId="1"/>
  </si>
  <si>
    <t>ニトリ</t>
    <phoneticPr fontId="1"/>
  </si>
  <si>
    <t>らーめん</t>
    <phoneticPr fontId="1"/>
  </si>
  <si>
    <t>カット</t>
    <phoneticPr fontId="1"/>
  </si>
  <si>
    <t>カルティ</t>
    <phoneticPr fontId="1"/>
  </si>
  <si>
    <t>スーパーポテト</t>
    <phoneticPr fontId="1"/>
  </si>
  <si>
    <t>スギ薬局</t>
    <phoneticPr fontId="1"/>
  </si>
  <si>
    <t>惣菜</t>
    <rPh sb="0" eb="2">
      <t xml:space="preserve">ソウザイ </t>
    </rPh>
    <phoneticPr fontId="1"/>
  </si>
  <si>
    <t>寿司</t>
    <rPh sb="0" eb="2">
      <t xml:space="preserve">スシ </t>
    </rPh>
    <phoneticPr fontId="1"/>
  </si>
  <si>
    <t>ビックカメラ</t>
    <phoneticPr fontId="1"/>
  </si>
  <si>
    <t>フィルム</t>
    <phoneticPr fontId="1"/>
  </si>
  <si>
    <t>コーヒー</t>
    <phoneticPr fontId="1"/>
  </si>
  <si>
    <t>本</t>
    <rPh sb="0" eb="1">
      <t xml:space="preserve">ホン </t>
    </rPh>
    <phoneticPr fontId="1"/>
  </si>
  <si>
    <t>ココカラファイン</t>
    <phoneticPr fontId="1"/>
  </si>
  <si>
    <t>パン</t>
    <phoneticPr fontId="1"/>
  </si>
  <si>
    <t>グッズ</t>
    <phoneticPr fontId="1"/>
  </si>
  <si>
    <t>吉牛</t>
    <rPh sb="0" eb="2">
      <t xml:space="preserve">ヨシギュウ </t>
    </rPh>
    <phoneticPr fontId="1"/>
  </si>
  <si>
    <t>カメラ(26/36)</t>
    <phoneticPr fontId="1"/>
  </si>
  <si>
    <t>osmopocket(19/24)</t>
    <phoneticPr fontId="1"/>
  </si>
  <si>
    <t>惣菜</t>
    <rPh sb="0" eb="1">
      <t xml:space="preserve">ソウザイ </t>
    </rPh>
    <phoneticPr fontId="1"/>
  </si>
  <si>
    <t>せいりゅう</t>
    <phoneticPr fontId="1"/>
  </si>
  <si>
    <t>ばー</t>
    <phoneticPr fontId="1"/>
  </si>
  <si>
    <t>スタバ</t>
    <phoneticPr fontId="1"/>
  </si>
  <si>
    <t>コリコラン</t>
    <phoneticPr fontId="1"/>
  </si>
  <si>
    <t>そば</t>
    <phoneticPr fontId="1"/>
  </si>
  <si>
    <t>無印</t>
    <rPh sb="0" eb="2">
      <t xml:space="preserve">ムジルシ </t>
    </rPh>
    <phoneticPr fontId="1"/>
  </si>
  <si>
    <t>昼食</t>
    <rPh sb="0" eb="1">
      <t xml:space="preserve">チュウショク </t>
    </rPh>
    <phoneticPr fontId="1"/>
  </si>
  <si>
    <t>ファミコン</t>
    <phoneticPr fontId="1"/>
  </si>
  <si>
    <t>好日山荘</t>
    <rPh sb="0" eb="4">
      <t xml:space="preserve">コウジツサンソウ </t>
    </rPh>
    <phoneticPr fontId="1"/>
  </si>
  <si>
    <t>医療</t>
    <rPh sb="0" eb="2">
      <t xml:space="preserve">イリョウ </t>
    </rPh>
    <phoneticPr fontId="1"/>
  </si>
  <si>
    <t>薬代</t>
    <rPh sb="0" eb="2">
      <t xml:space="preserve">クスリダイ </t>
    </rPh>
    <phoneticPr fontId="1"/>
  </si>
  <si>
    <t>医療</t>
    <rPh sb="0" eb="1">
      <t xml:space="preserve">イリョウ </t>
    </rPh>
    <phoneticPr fontId="1"/>
  </si>
  <si>
    <t>診察</t>
    <rPh sb="0" eb="1">
      <t xml:space="preserve">シンサツ </t>
    </rPh>
    <phoneticPr fontId="1"/>
  </si>
  <si>
    <t>吉野家</t>
    <rPh sb="0" eb="3">
      <t xml:space="preserve">ヨシノヤ </t>
    </rPh>
    <phoneticPr fontId="1"/>
  </si>
  <si>
    <t>eイヤホン</t>
    <phoneticPr fontId="1"/>
  </si>
  <si>
    <t>メロンブックス</t>
    <phoneticPr fontId="1"/>
  </si>
  <si>
    <t>楽天</t>
    <rPh sb="0" eb="1">
      <t xml:space="preserve">ラクテン </t>
    </rPh>
    <phoneticPr fontId="1"/>
  </si>
  <si>
    <t>cursor</t>
    <phoneticPr fontId="1"/>
  </si>
  <si>
    <t>chatgpt</t>
    <phoneticPr fontId="1"/>
  </si>
  <si>
    <t>動画</t>
    <rPh sb="0" eb="2">
      <t xml:space="preserve">ドウガ </t>
    </rPh>
    <phoneticPr fontId="1"/>
  </si>
  <si>
    <t>診察</t>
    <rPh sb="0" eb="2">
      <t xml:space="preserve">シンサツダイ </t>
    </rPh>
    <phoneticPr fontId="1"/>
  </si>
  <si>
    <t>肌ペーパー</t>
    <rPh sb="0" eb="1">
      <t xml:space="preserve">ハダ </t>
    </rPh>
    <phoneticPr fontId="1"/>
  </si>
  <si>
    <t>kindle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</si>
</sst>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;[Red]\-0\ "/>
    <numFmt numFmtId="177" formatCode="#,##0_ ;[Red]\-#,##0\ "/>
    <numFmt numFmtId="178" formatCode="m&quot;月&quot;d&quot;日&quot;;@"/>
    <numFmt numFmtId="179" formatCode="#,##0_ "/>
  </numFmts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5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/>
    <xf numFmtId="17" fontId="0" fillId="0" borderId="0" xfId="0" applyNumberFormat="1"/>
    <xf numFmtId="56" fontId="0" fillId="0" borderId="1" xfId="0" applyNumberFormat="1" applyBorder="1"/>
    <xf numFmtId="0" fontId="0" fillId="0" borderId="1" xfId="0" applyBorder="1"/>
    <xf numFmtId="0" fontId="2" fillId="3" borderId="1" xfId="0" applyFont="1" applyFill="1" applyBorder="1"/>
    <xf numFmtId="176" fontId="3" fillId="3" borderId="2" xfId="0" applyNumberFormat="1" applyFont="1" applyFill="1" applyBorder="1"/>
    <xf numFmtId="0" fontId="3" fillId="0" borderId="0" xfId="0" applyFont="1"/>
    <xf numFmtId="56" fontId="4" fillId="0" borderId="1" xfId="0" applyNumberFormat="1" applyFont="1" applyBorder="1"/>
    <xf numFmtId="0" fontId="4" fillId="0" borderId="1" xfId="0" applyFont="1" applyBorder="1"/>
    <xf numFmtId="177" fontId="0" fillId="0" borderId="1" xfId="0" applyNumberFormat="1" applyBorder="1"/>
    <xf numFmtId="0" fontId="0" fillId="4" borderId="1" xfId="0" applyFill="1" applyBorder="1"/>
    <xf numFmtId="0" fontId="2" fillId="5" borderId="1" xfId="0" applyFont="1" applyFill="1" applyBorder="1"/>
    <xf numFmtId="0" fontId="5" fillId="5" borderId="1" xfId="0" applyFont="1" applyFill="1" applyBorder="1"/>
    <xf numFmtId="0" fontId="6" fillId="0" borderId="1" xfId="0" applyFont="1" applyBorder="1"/>
    <xf numFmtId="56" fontId="6" fillId="0" borderId="1" xfId="0" applyNumberFormat="1" applyFont="1" applyBorder="1"/>
    <xf numFmtId="0" fontId="6" fillId="0" borderId="0" xfId="0" applyFont="1"/>
    <xf numFmtId="0" fontId="2" fillId="6" borderId="1" xfId="0" applyFont="1" applyFill="1" applyBorder="1"/>
    <xf numFmtId="177" fontId="2" fillId="6" borderId="1" xfId="0" applyNumberFormat="1" applyFont="1" applyFill="1" applyBorder="1"/>
    <xf numFmtId="0" fontId="5" fillId="0" borderId="0" xfId="0" applyFont="1"/>
    <xf numFmtId="0" fontId="2" fillId="0" borderId="0" xfId="0" applyFont="1"/>
    <xf numFmtId="14" fontId="0" fillId="7" borderId="0" xfId="0" applyNumberFormat="1" applyFill="1"/>
    <xf numFmtId="0" fontId="0" fillId="7" borderId="0" xfId="0" applyFill="1"/>
    <xf numFmtId="0" fontId="0" fillId="4" borderId="0" xfId="0" applyFill="1"/>
    <xf numFmtId="14" fontId="0" fillId="0" borderId="0" xfId="0" applyNumberFormat="1"/>
    <xf numFmtId="56" fontId="0" fillId="0" borderId="0" xfId="0" applyNumberFormat="1"/>
    <xf numFmtId="56" fontId="0" fillId="7" borderId="0" xfId="0" applyNumberFormat="1" applyFill="1"/>
    <xf numFmtId="177" fontId="0" fillId="7" borderId="0" xfId="0" applyNumberFormat="1" applyFill="1"/>
    <xf numFmtId="177" fontId="0" fillId="0" borderId="0" xfId="0" applyNumberFormat="1"/>
    <xf numFmtId="177" fontId="0" fillId="3" borderId="0" xfId="0" applyNumberFormat="1" applyFill="1"/>
    <xf numFmtId="178" fontId="0" fillId="0" borderId="0" xfId="0" applyNumberFormat="1"/>
    <xf numFmtId="178" fontId="0" fillId="7" borderId="0" xfId="0" applyNumberFormat="1" applyFill="1"/>
    <xf numFmtId="0" fontId="0" fillId="0" borderId="3" xfId="0" applyBorder="1"/>
    <xf numFmtId="0" fontId="0" fillId="8" borderId="1" xfId="0" applyFill="1" applyBorder="1"/>
    <xf numFmtId="0" fontId="0" fillId="8" borderId="3" xfId="0" applyFill="1" applyBorder="1"/>
    <xf numFmtId="179" fontId="0" fillId="7" borderId="0" xfId="0" applyNumberForma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1" xfId="0" applyBorder="1" applyAlignment="1">
      <alignment horizontal="left" vertical="center"/>
    </xf>
    <xf numFmtId="0" fontId="0" fillId="0" borderId="8" xfId="0" applyBorder="1"/>
    <xf numFmtId="177" fontId="0" fillId="0" borderId="0" xfId="0" applyNumberForma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244768889870075"/>
          <c:y val="0.16435878747326499"/>
          <c:w val="0.48554010187978802"/>
          <c:h val="0.70952218226135999"/>
        </c:manualLayout>
      </c:layout>
      <c:pieChart>
        <c:varyColors val="1"/>
        <c:ser>
          <c:idx val="0"/>
          <c:order val="0"/>
          <c:tx>
            <c:v>支出割合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支出内訳202501!$I$4:$I$20</c:f>
              <c:strCache>
                <c:ptCount val="17"/>
                <c:pt idx="0">
                  <c:v>医療</c:v>
                </c:pt>
                <c:pt idx="1">
                  <c:v>食費</c:v>
                </c:pt>
                <c:pt idx="2">
                  <c:v>娯楽</c:v>
                </c:pt>
                <c:pt idx="3">
                  <c:v>通信費</c:v>
                </c:pt>
                <c:pt idx="4">
                  <c:v>日用品</c:v>
                </c:pt>
                <c:pt idx="5">
                  <c:v>飲み代</c:v>
                </c:pt>
                <c:pt idx="6">
                  <c:v>借金</c:v>
                </c:pt>
                <c:pt idx="7">
                  <c:v>コンビニ</c:v>
                </c:pt>
                <c:pt idx="8">
                  <c:v>仕送り</c:v>
                </c:pt>
                <c:pt idx="9">
                  <c:v>交通費</c:v>
                </c:pt>
                <c:pt idx="10">
                  <c:v>服</c:v>
                </c:pt>
                <c:pt idx="11">
                  <c:v>光熱費</c:v>
                </c:pt>
                <c:pt idx="12">
                  <c:v>交際費</c:v>
                </c:pt>
                <c:pt idx="13">
                  <c:v>保険</c:v>
                </c:pt>
                <c:pt idx="14">
                  <c:v>その他</c:v>
                </c:pt>
                <c:pt idx="15">
                  <c:v>家賃</c:v>
                </c:pt>
                <c:pt idx="16">
                  <c:v>貯蓄</c:v>
                </c:pt>
              </c:strCache>
            </c:strRef>
          </c:cat>
          <c:val>
            <c:numRef>
              <c:f>支出内訳202501!$J$4:$J$20</c:f>
              <c:numCache>
                <c:formatCode>General</c:formatCode>
                <c:ptCount val="17"/>
                <c:pt idx="0">
                  <c:v>0</c:v>
                </c:pt>
                <c:pt idx="1">
                  <c:v>51748</c:v>
                </c:pt>
                <c:pt idx="2">
                  <c:v>77608</c:v>
                </c:pt>
                <c:pt idx="3">
                  <c:v>19552</c:v>
                </c:pt>
                <c:pt idx="4">
                  <c:v>11161</c:v>
                </c:pt>
                <c:pt idx="5">
                  <c:v>0</c:v>
                </c:pt>
                <c:pt idx="6">
                  <c:v>7600</c:v>
                </c:pt>
                <c:pt idx="7">
                  <c:v>526</c:v>
                </c:pt>
                <c:pt idx="8">
                  <c:v>20000</c:v>
                </c:pt>
                <c:pt idx="9">
                  <c:v>10000</c:v>
                </c:pt>
                <c:pt idx="10">
                  <c:v>10850</c:v>
                </c:pt>
                <c:pt idx="11">
                  <c:v>8000</c:v>
                </c:pt>
                <c:pt idx="12">
                  <c:v>0</c:v>
                </c:pt>
                <c:pt idx="13">
                  <c:v>7780</c:v>
                </c:pt>
                <c:pt idx="14">
                  <c:v>0</c:v>
                </c:pt>
                <c:pt idx="15">
                  <c:v>90330</c:v>
                </c:pt>
                <c:pt idx="16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6-BA42-B2A8-67985A6E3C3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244768889870075"/>
          <c:y val="0.16435878747326499"/>
          <c:w val="0.48554010187978802"/>
          <c:h val="0.70952218226135999"/>
        </c:manualLayout>
      </c:layout>
      <c:pieChart>
        <c:varyColors val="1"/>
        <c:ser>
          <c:idx val="0"/>
          <c:order val="0"/>
          <c:tx>
            <c:v>支出割合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支出内訳202502!$I$4:$I$20</c:f>
              <c:strCache>
                <c:ptCount val="17"/>
                <c:pt idx="0">
                  <c:v>医療</c:v>
                </c:pt>
                <c:pt idx="1">
                  <c:v>食費</c:v>
                </c:pt>
                <c:pt idx="2">
                  <c:v>娯楽</c:v>
                </c:pt>
                <c:pt idx="3">
                  <c:v>通信費</c:v>
                </c:pt>
                <c:pt idx="4">
                  <c:v>日用品</c:v>
                </c:pt>
                <c:pt idx="5">
                  <c:v>飲み代</c:v>
                </c:pt>
                <c:pt idx="6">
                  <c:v>借金</c:v>
                </c:pt>
                <c:pt idx="7">
                  <c:v>コンビニ</c:v>
                </c:pt>
                <c:pt idx="8">
                  <c:v>仕送り</c:v>
                </c:pt>
                <c:pt idx="9">
                  <c:v>交通費</c:v>
                </c:pt>
                <c:pt idx="10">
                  <c:v>服</c:v>
                </c:pt>
                <c:pt idx="11">
                  <c:v>光熱費</c:v>
                </c:pt>
                <c:pt idx="12">
                  <c:v>交際費</c:v>
                </c:pt>
                <c:pt idx="13">
                  <c:v>保険</c:v>
                </c:pt>
                <c:pt idx="14">
                  <c:v>その他</c:v>
                </c:pt>
                <c:pt idx="15">
                  <c:v>家賃</c:v>
                </c:pt>
                <c:pt idx="16">
                  <c:v>貯蓄</c:v>
                </c:pt>
              </c:strCache>
            </c:strRef>
          </c:cat>
          <c:val>
            <c:numRef>
              <c:f>支出内訳202502!$J$4:$J$20</c:f>
              <c:numCache>
                <c:formatCode>General</c:formatCode>
                <c:ptCount val="17"/>
                <c:pt idx="0">
                  <c:v>0</c:v>
                </c:pt>
                <c:pt idx="1">
                  <c:v>67870</c:v>
                </c:pt>
                <c:pt idx="2">
                  <c:v>42144</c:v>
                </c:pt>
                <c:pt idx="3">
                  <c:v>19552</c:v>
                </c:pt>
                <c:pt idx="4">
                  <c:v>12661</c:v>
                </c:pt>
                <c:pt idx="5">
                  <c:v>0</c:v>
                </c:pt>
                <c:pt idx="6">
                  <c:v>7600</c:v>
                </c:pt>
                <c:pt idx="7">
                  <c:v>452</c:v>
                </c:pt>
                <c:pt idx="8">
                  <c:v>20000</c:v>
                </c:pt>
                <c:pt idx="9">
                  <c:v>10000</c:v>
                </c:pt>
                <c:pt idx="10">
                  <c:v>10945</c:v>
                </c:pt>
                <c:pt idx="11">
                  <c:v>8000</c:v>
                </c:pt>
                <c:pt idx="12">
                  <c:v>17880</c:v>
                </c:pt>
                <c:pt idx="13">
                  <c:v>7780</c:v>
                </c:pt>
                <c:pt idx="14">
                  <c:v>0</c:v>
                </c:pt>
                <c:pt idx="15">
                  <c:v>90330</c:v>
                </c:pt>
                <c:pt idx="16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F-5249-9269-4C906C96DBC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244768889870075"/>
          <c:y val="0.16435878747326499"/>
          <c:w val="0.48554010187978802"/>
          <c:h val="0.70952218226135999"/>
        </c:manualLayout>
      </c:layout>
      <c:pieChart>
        <c:varyColors val="1"/>
        <c:ser>
          <c:idx val="0"/>
          <c:order val="0"/>
          <c:tx>
            <c:v>支出割合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支出内訳202503!$I$4:$I$20</c:f>
              <c:strCache>
                <c:ptCount val="17"/>
                <c:pt idx="0">
                  <c:v>医療</c:v>
                </c:pt>
                <c:pt idx="1">
                  <c:v>食費</c:v>
                </c:pt>
                <c:pt idx="2">
                  <c:v>娯楽</c:v>
                </c:pt>
                <c:pt idx="3">
                  <c:v>通信費</c:v>
                </c:pt>
                <c:pt idx="4">
                  <c:v>日用品</c:v>
                </c:pt>
                <c:pt idx="5">
                  <c:v>飲み代</c:v>
                </c:pt>
                <c:pt idx="6">
                  <c:v>借金</c:v>
                </c:pt>
                <c:pt idx="7">
                  <c:v>コンビニ</c:v>
                </c:pt>
                <c:pt idx="8">
                  <c:v>仕送り</c:v>
                </c:pt>
                <c:pt idx="9">
                  <c:v>交通費</c:v>
                </c:pt>
                <c:pt idx="10">
                  <c:v>服</c:v>
                </c:pt>
                <c:pt idx="11">
                  <c:v>光熱費</c:v>
                </c:pt>
                <c:pt idx="12">
                  <c:v>交際費</c:v>
                </c:pt>
                <c:pt idx="13">
                  <c:v>保険</c:v>
                </c:pt>
                <c:pt idx="14">
                  <c:v>その他</c:v>
                </c:pt>
                <c:pt idx="15">
                  <c:v>家賃</c:v>
                </c:pt>
                <c:pt idx="16">
                  <c:v>貯蓄</c:v>
                </c:pt>
              </c:strCache>
            </c:strRef>
          </c:cat>
          <c:val>
            <c:numRef>
              <c:f>支出内訳202503!$J$4:$J$20</c:f>
              <c:numCache>
                <c:formatCode>General</c:formatCode>
                <c:ptCount val="17"/>
                <c:pt idx="0">
                  <c:v>0</c:v>
                </c:pt>
                <c:pt idx="1">
                  <c:v>72596</c:v>
                </c:pt>
                <c:pt idx="2">
                  <c:v>49382</c:v>
                </c:pt>
                <c:pt idx="3">
                  <c:v>19552</c:v>
                </c:pt>
                <c:pt idx="4">
                  <c:v>54298</c:v>
                </c:pt>
                <c:pt idx="5">
                  <c:v>20461</c:v>
                </c:pt>
                <c:pt idx="6">
                  <c:v>7600</c:v>
                </c:pt>
                <c:pt idx="7">
                  <c:v>1305</c:v>
                </c:pt>
                <c:pt idx="8">
                  <c:v>0</c:v>
                </c:pt>
                <c:pt idx="9">
                  <c:v>10000</c:v>
                </c:pt>
                <c:pt idx="10">
                  <c:v>4950</c:v>
                </c:pt>
                <c:pt idx="11">
                  <c:v>8000</c:v>
                </c:pt>
                <c:pt idx="12">
                  <c:v>0</c:v>
                </c:pt>
                <c:pt idx="13">
                  <c:v>7780</c:v>
                </c:pt>
                <c:pt idx="14">
                  <c:v>0</c:v>
                </c:pt>
                <c:pt idx="15">
                  <c:v>90330</c:v>
                </c:pt>
                <c:pt idx="16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C-9645-AECB-7B4F91719BB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244768889870075"/>
          <c:y val="0.16435878747326499"/>
          <c:w val="0.48554010187978802"/>
          <c:h val="0.70952218226135999"/>
        </c:manualLayout>
      </c:layout>
      <c:pieChart>
        <c:varyColors val="1"/>
        <c:ser>
          <c:idx val="0"/>
          <c:order val="0"/>
          <c:tx>
            <c:v>支出割合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支出内訳202504!$I$4:$I$20</c:f>
              <c:strCache>
                <c:ptCount val="17"/>
                <c:pt idx="0">
                  <c:v>医療</c:v>
                </c:pt>
                <c:pt idx="1">
                  <c:v>食費</c:v>
                </c:pt>
                <c:pt idx="2">
                  <c:v>娯楽</c:v>
                </c:pt>
                <c:pt idx="3">
                  <c:v>通信費</c:v>
                </c:pt>
                <c:pt idx="4">
                  <c:v>日用品</c:v>
                </c:pt>
                <c:pt idx="5">
                  <c:v>飲み代</c:v>
                </c:pt>
                <c:pt idx="6">
                  <c:v>借金</c:v>
                </c:pt>
                <c:pt idx="7">
                  <c:v>コンビニ</c:v>
                </c:pt>
                <c:pt idx="8">
                  <c:v>仕送り</c:v>
                </c:pt>
                <c:pt idx="9">
                  <c:v>交通費</c:v>
                </c:pt>
                <c:pt idx="10">
                  <c:v>服</c:v>
                </c:pt>
                <c:pt idx="11">
                  <c:v>光熱費</c:v>
                </c:pt>
                <c:pt idx="12">
                  <c:v>交際費</c:v>
                </c:pt>
                <c:pt idx="13">
                  <c:v>保険</c:v>
                </c:pt>
                <c:pt idx="14">
                  <c:v>その他</c:v>
                </c:pt>
                <c:pt idx="15">
                  <c:v>家賃</c:v>
                </c:pt>
                <c:pt idx="16">
                  <c:v>貯蓄</c:v>
                </c:pt>
              </c:strCache>
            </c:strRef>
          </c:cat>
          <c:val>
            <c:numRef>
              <c:f>支出内訳202504!$J$4:$J$20</c:f>
              <c:numCache>
                <c:formatCode>General</c:formatCode>
                <c:ptCount val="17"/>
                <c:pt idx="0">
                  <c:v>4480</c:v>
                </c:pt>
                <c:pt idx="1">
                  <c:v>46129</c:v>
                </c:pt>
                <c:pt idx="2">
                  <c:v>50780</c:v>
                </c:pt>
                <c:pt idx="3">
                  <c:v>20192</c:v>
                </c:pt>
                <c:pt idx="4">
                  <c:v>30533</c:v>
                </c:pt>
                <c:pt idx="5">
                  <c:v>0</c:v>
                </c:pt>
                <c:pt idx="6">
                  <c:v>7600</c:v>
                </c:pt>
                <c:pt idx="7">
                  <c:v>0</c:v>
                </c:pt>
                <c:pt idx="8">
                  <c:v>0</c:v>
                </c:pt>
                <c:pt idx="9">
                  <c:v>10000</c:v>
                </c:pt>
                <c:pt idx="10">
                  <c:v>4950</c:v>
                </c:pt>
                <c:pt idx="11">
                  <c:v>8000</c:v>
                </c:pt>
                <c:pt idx="12">
                  <c:v>0</c:v>
                </c:pt>
                <c:pt idx="13">
                  <c:v>7780</c:v>
                </c:pt>
                <c:pt idx="14">
                  <c:v>0</c:v>
                </c:pt>
                <c:pt idx="15">
                  <c:v>90330</c:v>
                </c:pt>
                <c:pt idx="16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C-CE4E-B3A6-EDD264ADC48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244768889870075"/>
          <c:y val="0.16435878747326499"/>
          <c:w val="0.48554010187978802"/>
          <c:h val="0.70952218226135999"/>
        </c:manualLayout>
      </c:layout>
      <c:pieChart>
        <c:varyColors val="1"/>
        <c:ser>
          <c:idx val="0"/>
          <c:order val="0"/>
          <c:tx>
            <c:v>支出割合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支出内訳202505!$I$4:$I$20</c:f>
              <c:strCache>
                <c:ptCount val="17"/>
                <c:pt idx="0">
                  <c:v>医療</c:v>
                </c:pt>
                <c:pt idx="1">
                  <c:v>食費</c:v>
                </c:pt>
                <c:pt idx="2">
                  <c:v>娯楽</c:v>
                </c:pt>
                <c:pt idx="3">
                  <c:v>通信費</c:v>
                </c:pt>
                <c:pt idx="4">
                  <c:v>日用品</c:v>
                </c:pt>
                <c:pt idx="5">
                  <c:v>飲み代</c:v>
                </c:pt>
                <c:pt idx="6">
                  <c:v>借金</c:v>
                </c:pt>
                <c:pt idx="7">
                  <c:v>コンビニ</c:v>
                </c:pt>
                <c:pt idx="8">
                  <c:v>仕送り</c:v>
                </c:pt>
                <c:pt idx="9">
                  <c:v>交通費</c:v>
                </c:pt>
                <c:pt idx="10">
                  <c:v>服</c:v>
                </c:pt>
                <c:pt idx="11">
                  <c:v>光熱費</c:v>
                </c:pt>
                <c:pt idx="12">
                  <c:v>交際費</c:v>
                </c:pt>
                <c:pt idx="13">
                  <c:v>保険</c:v>
                </c:pt>
                <c:pt idx="14">
                  <c:v>その他</c:v>
                </c:pt>
                <c:pt idx="15">
                  <c:v>家賃</c:v>
                </c:pt>
                <c:pt idx="16">
                  <c:v>貯蓄</c:v>
                </c:pt>
              </c:strCache>
            </c:strRef>
          </c:cat>
          <c:val>
            <c:numRef>
              <c:f>支出内訳202505!$J$4:$J$20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2670</c:v>
                </c:pt>
                <c:pt idx="3">
                  <c:v>20192</c:v>
                </c:pt>
                <c:pt idx="4">
                  <c:v>0</c:v>
                </c:pt>
                <c:pt idx="5">
                  <c:v>0</c:v>
                </c:pt>
                <c:pt idx="6">
                  <c:v>7600</c:v>
                </c:pt>
                <c:pt idx="7">
                  <c:v>0</c:v>
                </c:pt>
                <c:pt idx="8">
                  <c:v>0</c:v>
                </c:pt>
                <c:pt idx="9">
                  <c:v>10000</c:v>
                </c:pt>
                <c:pt idx="10">
                  <c:v>0</c:v>
                </c:pt>
                <c:pt idx="11">
                  <c:v>8000</c:v>
                </c:pt>
                <c:pt idx="12">
                  <c:v>0</c:v>
                </c:pt>
                <c:pt idx="13">
                  <c:v>7780</c:v>
                </c:pt>
                <c:pt idx="14">
                  <c:v>0</c:v>
                </c:pt>
                <c:pt idx="15">
                  <c:v>90330</c:v>
                </c:pt>
                <c:pt idx="16">
                  <c:v>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4-8040-98BD-8854A618EC5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165100</xdr:colOff>
      <xdr:row>0</xdr:row>
      <xdr:rowOff>146050</xdr:rowOff>
    </xdr:from>
    <xdr:to>
      <xdr:col>24</xdr:col>
      <xdr:colOff>419100</xdr:colOff>
      <xdr:row>19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86E88F-7DB8-4E47-A042-2046E0AE7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165100</xdr:colOff>
      <xdr:row>0</xdr:row>
      <xdr:rowOff>146050</xdr:rowOff>
    </xdr:from>
    <xdr:to>
      <xdr:col>24</xdr:col>
      <xdr:colOff>419100</xdr:colOff>
      <xdr:row>19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486E620-C0A6-AD42-A1FA-8E1B09A1E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165100</xdr:colOff>
      <xdr:row>0</xdr:row>
      <xdr:rowOff>146050</xdr:rowOff>
    </xdr:from>
    <xdr:to>
      <xdr:col>24</xdr:col>
      <xdr:colOff>419100</xdr:colOff>
      <xdr:row>19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B65434D-1BB6-6A43-B9F2-F21C83BD7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165100</xdr:colOff>
      <xdr:row>0</xdr:row>
      <xdr:rowOff>146050</xdr:rowOff>
    </xdr:from>
    <xdr:to>
      <xdr:col>24</xdr:col>
      <xdr:colOff>419100</xdr:colOff>
      <xdr:row>19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2DCA701-E40B-E249-96B7-42C465298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165100</xdr:colOff>
      <xdr:row>0</xdr:row>
      <xdr:rowOff>146050</xdr:rowOff>
    </xdr:from>
    <xdr:to>
      <xdr:col>24</xdr:col>
      <xdr:colOff>419100</xdr:colOff>
      <xdr:row>19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D4ECAF-42CA-8C49-B32F-03E2184FB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A869-4988-6B45-AAA5-F56A1F0B7171}">
  <dimension ref="A2:O6"/>
  <sheetViews>
    <sheetView workbookViewId="0">
      <selection activeCell="E3" sqref="E3"/>
    </sheetView>
  </sheetViews>
  <sheetFormatPr baseColWidth="10" defaultRowHeight="20"/>
  <sheetData>
    <row r="2" spans="1:15"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122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</row>
    <row r="3" spans="1:15">
      <c r="A3" t="s">
        <v>81</v>
      </c>
      <c r="B3">
        <f>支出内訳202501!L2</f>
        <v>318448</v>
      </c>
      <c r="C3">
        <f>支出内訳202502!L2</f>
        <v>300000</v>
      </c>
      <c r="D3">
        <f>支出内訳202503!L2</f>
        <v>321541</v>
      </c>
      <c r="E3" t="e">
        <f>#REF!</f>
        <v>#REF!</v>
      </c>
      <c r="F3" t="e">
        <f>#REF!</f>
        <v>#REF!</v>
      </c>
      <c r="G3" t="e">
        <f>#REF!</f>
        <v>#REF!</v>
      </c>
      <c r="H3">
        <v>0</v>
      </c>
      <c r="I3" t="e">
        <f>#REF!</f>
        <v>#REF!</v>
      </c>
      <c r="J3" t="e">
        <f>#REF!</f>
        <v>#REF!</v>
      </c>
      <c r="K3" t="e">
        <f>#REF!</f>
        <v>#REF!</v>
      </c>
      <c r="L3" t="e">
        <f>#REF!</f>
        <v>#REF!</v>
      </c>
      <c r="M3" t="e">
        <f>#REF!</f>
        <v>#REF!</v>
      </c>
      <c r="O3" t="e">
        <f>SUM(B3:N3)</f>
        <v>#REF!</v>
      </c>
    </row>
    <row r="4" spans="1:15">
      <c r="A4" t="s">
        <v>103</v>
      </c>
      <c r="B4">
        <f>支出内訳202501!J2</f>
        <v>342582</v>
      </c>
      <c r="C4">
        <f>支出内訳202502!J2</f>
        <v>332194</v>
      </c>
      <c r="D4">
        <f>支出内訳202503!J2</f>
        <v>370874</v>
      </c>
      <c r="E4" t="e">
        <f>#REF!</f>
        <v>#REF!</v>
      </c>
      <c r="F4" t="e">
        <f>#REF!</f>
        <v>#REF!</v>
      </c>
      <c r="G4" t="e">
        <f>#REF!</f>
        <v>#REF!</v>
      </c>
      <c r="H4">
        <v>0</v>
      </c>
      <c r="I4" t="e">
        <f>#REF!</f>
        <v>#REF!</v>
      </c>
      <c r="J4" t="e">
        <f>#REF!</f>
        <v>#REF!</v>
      </c>
      <c r="K4" t="e">
        <f>#REF!</f>
        <v>#REF!</v>
      </c>
      <c r="L4" t="e">
        <f>#REF!</f>
        <v>#REF!</v>
      </c>
      <c r="M4" t="e">
        <f>#REF!</f>
        <v>#REF!</v>
      </c>
      <c r="O4" t="e">
        <f>SUM(B4:N4)</f>
        <v>#REF!</v>
      </c>
    </row>
    <row r="5" spans="1:15">
      <c r="A5" t="s">
        <v>104</v>
      </c>
      <c r="B5" s="28">
        <f>B3-B4</f>
        <v>-24134</v>
      </c>
      <c r="C5" s="28">
        <f t="shared" ref="C5:N5" si="0">C3-C4</f>
        <v>-32194</v>
      </c>
      <c r="D5" s="28">
        <f t="shared" si="0"/>
        <v>-49333</v>
      </c>
      <c r="E5" s="28" t="e">
        <f t="shared" si="0"/>
        <v>#REF!</v>
      </c>
      <c r="F5" s="28" t="e">
        <f t="shared" si="0"/>
        <v>#REF!</v>
      </c>
      <c r="G5" s="28" t="e">
        <f t="shared" si="0"/>
        <v>#REF!</v>
      </c>
      <c r="H5" s="28">
        <f t="shared" ref="H5" si="1">H3-H4</f>
        <v>0</v>
      </c>
      <c r="I5" s="28" t="e">
        <f t="shared" si="0"/>
        <v>#REF!</v>
      </c>
      <c r="J5" s="28" t="e">
        <f t="shared" si="0"/>
        <v>#REF!</v>
      </c>
      <c r="K5" s="28" t="e">
        <f t="shared" si="0"/>
        <v>#REF!</v>
      </c>
      <c r="L5" s="28" t="e">
        <f t="shared" si="0"/>
        <v>#REF!</v>
      </c>
      <c r="M5" s="28" t="e">
        <f t="shared" si="0"/>
        <v>#REF!</v>
      </c>
      <c r="N5" s="28">
        <f t="shared" si="0"/>
        <v>0</v>
      </c>
    </row>
    <row r="6" spans="1:15">
      <c r="A6" t="s">
        <v>105</v>
      </c>
      <c r="B6" s="28">
        <f>B3-B4</f>
        <v>-24134</v>
      </c>
      <c r="C6" s="28">
        <f t="shared" ref="C6:I6" si="2">B6+C5</f>
        <v>-56328</v>
      </c>
      <c r="D6" s="28">
        <f t="shared" si="2"/>
        <v>-105661</v>
      </c>
      <c r="E6" s="28" t="e">
        <f t="shared" si="2"/>
        <v>#REF!</v>
      </c>
      <c r="F6" s="28" t="e">
        <f t="shared" si="2"/>
        <v>#REF!</v>
      </c>
      <c r="G6" s="28" t="e">
        <f t="shared" si="2"/>
        <v>#REF!</v>
      </c>
      <c r="H6" s="28" t="e">
        <f t="shared" si="2"/>
        <v>#REF!</v>
      </c>
      <c r="I6" s="28" t="e">
        <f t="shared" si="2"/>
        <v>#REF!</v>
      </c>
      <c r="J6" s="28" t="e">
        <f t="shared" ref="J6:N6" si="3">I6+J5</f>
        <v>#REF!</v>
      </c>
      <c r="K6" s="28" t="e">
        <f t="shared" si="3"/>
        <v>#REF!</v>
      </c>
      <c r="L6" s="28" t="e">
        <f t="shared" si="3"/>
        <v>#REF!</v>
      </c>
      <c r="M6" s="28" t="e">
        <f t="shared" si="3"/>
        <v>#REF!</v>
      </c>
      <c r="N6" s="28" t="e">
        <f t="shared" si="3"/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C7A3-C052-F045-B4EC-51AECBE48E8F}">
  <dimension ref="A1:O58"/>
  <sheetViews>
    <sheetView topLeftCell="A14" zoomScaleNormal="100" workbookViewId="0">
      <selection activeCell="O45" sqref="O45"/>
    </sheetView>
  </sheetViews>
  <sheetFormatPr baseColWidth="10" defaultRowHeight="20"/>
  <cols>
    <col min="1" max="1" width="11.42578125" bestFit="1" customWidth="1"/>
  </cols>
  <sheetData>
    <row r="1" spans="1:14">
      <c r="A1" t="s">
        <v>75</v>
      </c>
      <c r="B1" t="s">
        <v>76</v>
      </c>
      <c r="D1" t="s">
        <v>77</v>
      </c>
      <c r="F1" t="s">
        <v>119</v>
      </c>
      <c r="H1" t="s">
        <v>120</v>
      </c>
      <c r="K1" t="s">
        <v>132</v>
      </c>
      <c r="M1" t="s">
        <v>152</v>
      </c>
      <c r="N1" t="s">
        <v>78</v>
      </c>
    </row>
    <row r="2" spans="1:14">
      <c r="A2" s="21">
        <v>44466</v>
      </c>
      <c r="B2" s="22">
        <v>4</v>
      </c>
      <c r="C2" s="22">
        <v>5800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>
        <f>C2+E2</f>
        <v>5800</v>
      </c>
    </row>
    <row r="3" spans="1:14">
      <c r="A3" s="21">
        <v>44496</v>
      </c>
      <c r="B3" s="22">
        <v>5</v>
      </c>
      <c r="C3" s="22">
        <v>5800</v>
      </c>
      <c r="D3" s="22">
        <v>1</v>
      </c>
      <c r="E3" s="22">
        <v>1335</v>
      </c>
      <c r="F3" s="22"/>
      <c r="G3" s="22"/>
      <c r="H3" s="22"/>
      <c r="I3" s="22"/>
      <c r="J3" s="22"/>
      <c r="K3" s="22"/>
      <c r="L3" s="22"/>
      <c r="M3" s="22"/>
      <c r="N3" s="22">
        <f t="shared" ref="N3:N7" si="0">C3+E3</f>
        <v>7135</v>
      </c>
    </row>
    <row r="4" spans="1:14">
      <c r="A4" s="21">
        <v>44527</v>
      </c>
      <c r="B4" s="22">
        <v>6</v>
      </c>
      <c r="C4" s="22">
        <v>5800</v>
      </c>
      <c r="D4" s="22">
        <v>2</v>
      </c>
      <c r="E4" s="22">
        <v>1325</v>
      </c>
      <c r="F4" s="22"/>
      <c r="G4" s="22"/>
      <c r="H4" s="22"/>
      <c r="I4" s="22"/>
      <c r="J4" s="22"/>
      <c r="K4" s="22"/>
      <c r="L4" s="22"/>
      <c r="M4" s="22"/>
      <c r="N4" s="22">
        <f t="shared" si="0"/>
        <v>7125</v>
      </c>
    </row>
    <row r="5" spans="1:14">
      <c r="A5" s="21">
        <v>44557</v>
      </c>
      <c r="B5" s="22">
        <v>7</v>
      </c>
      <c r="C5" s="22">
        <v>25800</v>
      </c>
      <c r="D5" s="22">
        <v>3</v>
      </c>
      <c r="E5" s="22">
        <v>11325</v>
      </c>
      <c r="F5" s="22"/>
      <c r="G5" s="22"/>
      <c r="H5" s="22"/>
      <c r="I5" s="22"/>
      <c r="J5" s="22"/>
      <c r="K5" s="22"/>
      <c r="L5" s="22"/>
      <c r="M5" s="22"/>
      <c r="N5" s="22">
        <f t="shared" si="0"/>
        <v>37125</v>
      </c>
    </row>
    <row r="6" spans="1:14">
      <c r="A6" s="21">
        <v>44588</v>
      </c>
      <c r="B6" s="22">
        <v>8</v>
      </c>
      <c r="C6" s="22">
        <v>5800</v>
      </c>
      <c r="D6" s="22">
        <v>4</v>
      </c>
      <c r="E6" s="22">
        <v>1325</v>
      </c>
      <c r="F6" s="22"/>
      <c r="G6" s="22"/>
      <c r="H6" s="22"/>
      <c r="I6" s="22"/>
      <c r="J6" s="22"/>
      <c r="K6" s="22"/>
      <c r="L6" s="22"/>
      <c r="M6" s="22"/>
      <c r="N6" s="22">
        <f t="shared" si="0"/>
        <v>7125</v>
      </c>
    </row>
    <row r="7" spans="1:14">
      <c r="A7" s="21">
        <v>44619</v>
      </c>
      <c r="B7" s="22">
        <v>9</v>
      </c>
      <c r="C7" s="22">
        <v>5800</v>
      </c>
      <c r="D7" s="22">
        <v>5</v>
      </c>
      <c r="E7" s="22">
        <v>1325</v>
      </c>
      <c r="F7" s="22"/>
      <c r="G7" s="22"/>
      <c r="H7" s="22"/>
      <c r="I7" s="22"/>
      <c r="J7" s="22"/>
      <c r="K7" s="22"/>
      <c r="L7" s="22"/>
      <c r="M7" s="22"/>
      <c r="N7" s="22">
        <f t="shared" si="0"/>
        <v>7125</v>
      </c>
    </row>
    <row r="8" spans="1:14">
      <c r="A8" s="21">
        <v>44647</v>
      </c>
      <c r="B8" s="22">
        <v>10</v>
      </c>
      <c r="C8" s="22">
        <v>5800</v>
      </c>
      <c r="D8" s="22">
        <v>6</v>
      </c>
      <c r="E8" s="22">
        <v>1325</v>
      </c>
      <c r="F8" s="22"/>
      <c r="G8" s="22">
        <v>0</v>
      </c>
      <c r="H8" s="22"/>
      <c r="I8" s="22"/>
      <c r="J8" s="22"/>
      <c r="K8" s="22"/>
      <c r="L8" s="22"/>
      <c r="M8" s="22"/>
      <c r="N8" s="22">
        <f>C8+E8+G8</f>
        <v>7125</v>
      </c>
    </row>
    <row r="9" spans="1:14">
      <c r="A9" s="21">
        <v>44678</v>
      </c>
      <c r="B9" s="22">
        <v>11</v>
      </c>
      <c r="C9" s="22">
        <v>5800</v>
      </c>
      <c r="D9" s="22">
        <v>7</v>
      </c>
      <c r="E9" s="22">
        <v>1325</v>
      </c>
      <c r="F9" s="22">
        <v>1</v>
      </c>
      <c r="G9" s="22">
        <v>1400</v>
      </c>
      <c r="H9" s="22"/>
      <c r="I9" s="22">
        <v>0</v>
      </c>
      <c r="J9" s="22"/>
      <c r="K9" s="22"/>
      <c r="L9" s="22"/>
      <c r="M9" s="22"/>
      <c r="N9" s="22">
        <f>C9+E9+G9+I9</f>
        <v>8525</v>
      </c>
    </row>
    <row r="10" spans="1:14">
      <c r="A10" s="21">
        <v>44708</v>
      </c>
      <c r="B10" s="22">
        <v>12</v>
      </c>
      <c r="C10" s="22">
        <v>5800</v>
      </c>
      <c r="D10" s="22">
        <v>8</v>
      </c>
      <c r="E10" s="22">
        <v>1325</v>
      </c>
      <c r="F10" s="22">
        <v>2</v>
      </c>
      <c r="G10" s="22">
        <v>1400</v>
      </c>
      <c r="H10" s="22">
        <v>1</v>
      </c>
      <c r="I10" s="22">
        <v>4911</v>
      </c>
      <c r="J10" s="22"/>
      <c r="K10" s="22"/>
      <c r="L10" s="22"/>
      <c r="M10" s="22"/>
      <c r="N10" s="22">
        <f t="shared" ref="N10:N21" si="1">C10+E10+G10+I10</f>
        <v>13436</v>
      </c>
    </row>
    <row r="11" spans="1:14">
      <c r="A11" s="21">
        <v>44739</v>
      </c>
      <c r="B11" s="22"/>
      <c r="C11" s="22"/>
      <c r="D11" s="22">
        <v>9</v>
      </c>
      <c r="E11" s="22">
        <v>1325</v>
      </c>
      <c r="F11" s="22">
        <v>3</v>
      </c>
      <c r="G11" s="22">
        <v>1400</v>
      </c>
      <c r="H11" s="22">
        <v>2</v>
      </c>
      <c r="I11" s="22">
        <v>4903</v>
      </c>
      <c r="J11" s="22"/>
      <c r="K11" s="22"/>
      <c r="L11" s="22"/>
      <c r="M11" s="22"/>
      <c r="N11" s="22">
        <f t="shared" si="1"/>
        <v>7628</v>
      </c>
    </row>
    <row r="12" spans="1:14">
      <c r="A12" s="21">
        <v>44769</v>
      </c>
      <c r="B12" s="22"/>
      <c r="C12" s="22"/>
      <c r="D12" s="22">
        <v>10</v>
      </c>
      <c r="E12" s="22">
        <v>11325</v>
      </c>
      <c r="F12" s="22">
        <v>4</v>
      </c>
      <c r="G12" s="22">
        <v>11400</v>
      </c>
      <c r="H12" s="22">
        <v>3</v>
      </c>
      <c r="I12" s="22">
        <v>14903</v>
      </c>
      <c r="J12" s="22"/>
      <c r="K12" s="22"/>
      <c r="L12" s="22"/>
      <c r="M12" s="22"/>
      <c r="N12" s="22">
        <f t="shared" si="1"/>
        <v>37628</v>
      </c>
    </row>
    <row r="13" spans="1:14">
      <c r="A13" s="21">
        <v>44800</v>
      </c>
      <c r="B13" s="22"/>
      <c r="C13" s="22"/>
      <c r="D13" s="22">
        <v>11</v>
      </c>
      <c r="E13" s="22">
        <v>1325</v>
      </c>
      <c r="F13" s="22">
        <v>5</v>
      </c>
      <c r="G13" s="22">
        <v>1400</v>
      </c>
      <c r="H13" s="22">
        <v>4</v>
      </c>
      <c r="I13" s="22">
        <v>4903</v>
      </c>
      <c r="J13" s="22"/>
      <c r="K13" s="22"/>
      <c r="L13" s="22"/>
      <c r="M13" s="22"/>
      <c r="N13" s="22">
        <f t="shared" si="1"/>
        <v>7628</v>
      </c>
    </row>
    <row r="14" spans="1:14">
      <c r="A14" s="21">
        <v>44831</v>
      </c>
      <c r="B14" s="22"/>
      <c r="C14" s="22"/>
      <c r="D14" s="22">
        <v>12</v>
      </c>
      <c r="E14" s="22">
        <v>1325</v>
      </c>
      <c r="F14" s="22">
        <v>6</v>
      </c>
      <c r="G14" s="22">
        <v>1400</v>
      </c>
      <c r="H14" s="22">
        <v>5</v>
      </c>
      <c r="I14" s="22">
        <v>4903</v>
      </c>
      <c r="J14" s="22"/>
      <c r="K14" s="22"/>
      <c r="L14" s="22"/>
      <c r="M14" s="22"/>
      <c r="N14" s="22">
        <f t="shared" si="1"/>
        <v>7628</v>
      </c>
    </row>
    <row r="15" spans="1:14">
      <c r="A15" s="21">
        <v>44861</v>
      </c>
      <c r="B15" s="22"/>
      <c r="C15" s="22"/>
      <c r="D15" s="22">
        <v>13</v>
      </c>
      <c r="E15" s="22">
        <v>1325</v>
      </c>
      <c r="F15" s="22">
        <v>7</v>
      </c>
      <c r="G15" s="22">
        <v>1400</v>
      </c>
      <c r="H15" s="22">
        <v>6</v>
      </c>
      <c r="I15" s="22">
        <v>4903</v>
      </c>
      <c r="J15" s="22"/>
      <c r="K15" s="22"/>
      <c r="L15" s="22"/>
      <c r="M15" s="22"/>
      <c r="N15" s="22">
        <f t="shared" si="1"/>
        <v>7628</v>
      </c>
    </row>
    <row r="16" spans="1:14">
      <c r="A16" s="21">
        <v>44892</v>
      </c>
      <c r="B16" s="22"/>
      <c r="C16" s="22"/>
      <c r="D16" s="22">
        <v>14</v>
      </c>
      <c r="E16" s="22">
        <v>1325</v>
      </c>
      <c r="F16" s="22">
        <v>8</v>
      </c>
      <c r="G16" s="22">
        <v>1400</v>
      </c>
      <c r="H16" s="22">
        <v>7</v>
      </c>
      <c r="I16" s="22">
        <v>4903</v>
      </c>
      <c r="J16" s="22"/>
      <c r="K16" s="22"/>
      <c r="L16" s="22"/>
      <c r="M16" s="22"/>
      <c r="N16" s="22">
        <f t="shared" si="1"/>
        <v>7628</v>
      </c>
    </row>
    <row r="17" spans="1:15">
      <c r="A17" s="21">
        <v>44922</v>
      </c>
      <c r="B17" s="22"/>
      <c r="C17" s="22"/>
      <c r="D17" s="22">
        <v>15</v>
      </c>
      <c r="E17" s="22">
        <v>11325</v>
      </c>
      <c r="F17" s="22">
        <v>9</v>
      </c>
      <c r="G17" s="22">
        <v>11400</v>
      </c>
      <c r="H17" s="22">
        <v>8</v>
      </c>
      <c r="I17" s="22">
        <v>14903</v>
      </c>
      <c r="J17" s="22"/>
      <c r="K17" s="22"/>
      <c r="L17" s="22"/>
      <c r="M17" s="22"/>
      <c r="N17" s="22">
        <f t="shared" si="1"/>
        <v>37628</v>
      </c>
    </row>
    <row r="18" spans="1:15">
      <c r="A18" s="21">
        <v>44953</v>
      </c>
      <c r="B18" s="22"/>
      <c r="C18" s="22"/>
      <c r="D18" s="22">
        <v>16</v>
      </c>
      <c r="E18" s="22">
        <v>1325</v>
      </c>
      <c r="F18" s="22">
        <v>10</v>
      </c>
      <c r="G18" s="22">
        <v>1400</v>
      </c>
      <c r="H18" s="22">
        <v>9</v>
      </c>
      <c r="I18" s="22">
        <v>4903</v>
      </c>
      <c r="J18" s="22"/>
      <c r="K18" s="22"/>
      <c r="L18" s="22"/>
      <c r="M18" s="22"/>
      <c r="N18" s="22">
        <f t="shared" si="1"/>
        <v>7628</v>
      </c>
      <c r="O18">
        <f>SUM(N18:N57)</f>
        <v>535362</v>
      </c>
    </row>
    <row r="19" spans="1:15">
      <c r="A19" s="21">
        <v>44984</v>
      </c>
      <c r="B19" s="22"/>
      <c r="C19" s="22"/>
      <c r="D19" s="22">
        <v>17</v>
      </c>
      <c r="E19" s="22">
        <v>1325</v>
      </c>
      <c r="F19" s="22">
        <v>11</v>
      </c>
      <c r="G19" s="22">
        <v>1400</v>
      </c>
      <c r="H19" s="22">
        <v>10</v>
      </c>
      <c r="I19" s="22">
        <v>4903</v>
      </c>
      <c r="J19" s="22"/>
      <c r="K19" s="22"/>
      <c r="L19" s="22"/>
      <c r="M19" s="22"/>
      <c r="N19" s="22">
        <f t="shared" si="1"/>
        <v>7628</v>
      </c>
      <c r="O19">
        <f>SUM(N19:N58)</f>
        <v>527734</v>
      </c>
    </row>
    <row r="20" spans="1:15">
      <c r="A20" s="21">
        <v>45012</v>
      </c>
      <c r="B20" s="22"/>
      <c r="C20" s="22"/>
      <c r="D20" s="22">
        <v>18</v>
      </c>
      <c r="E20" s="22">
        <v>1325</v>
      </c>
      <c r="F20" s="22">
        <v>12</v>
      </c>
      <c r="G20" s="22">
        <v>1400</v>
      </c>
      <c r="H20" s="22">
        <v>11</v>
      </c>
      <c r="I20" s="22">
        <v>4903</v>
      </c>
      <c r="J20" s="22"/>
      <c r="K20" s="22"/>
      <c r="L20" s="22"/>
      <c r="M20" s="22"/>
      <c r="N20" s="22">
        <f t="shared" si="1"/>
        <v>7628</v>
      </c>
      <c r="O20">
        <f t="shared" ref="O20:O57" si="2">SUM(N20:N59)</f>
        <v>520106</v>
      </c>
    </row>
    <row r="21" spans="1:15">
      <c r="A21" s="21">
        <v>45043</v>
      </c>
      <c r="B21" s="22"/>
      <c r="C21" s="22"/>
      <c r="D21" s="22">
        <v>19</v>
      </c>
      <c r="E21" s="22">
        <v>1325</v>
      </c>
      <c r="F21" s="22">
        <v>13</v>
      </c>
      <c r="G21" s="22">
        <v>1400</v>
      </c>
      <c r="H21" s="22">
        <v>12</v>
      </c>
      <c r="I21" s="22">
        <v>4903</v>
      </c>
      <c r="J21" s="22"/>
      <c r="K21" s="22"/>
      <c r="L21" s="22"/>
      <c r="M21" s="22"/>
      <c r="N21" s="22">
        <f t="shared" si="1"/>
        <v>7628</v>
      </c>
      <c r="O21">
        <f t="shared" si="2"/>
        <v>512478</v>
      </c>
    </row>
    <row r="22" spans="1:15">
      <c r="A22" s="21">
        <v>45073</v>
      </c>
      <c r="B22" s="22"/>
      <c r="C22" s="22"/>
      <c r="D22" s="22">
        <v>20</v>
      </c>
      <c r="E22" s="22">
        <v>1325</v>
      </c>
      <c r="F22" s="22">
        <v>14</v>
      </c>
      <c r="G22" s="22">
        <v>1400</v>
      </c>
      <c r="H22" s="22">
        <v>13</v>
      </c>
      <c r="I22" s="22">
        <v>4903</v>
      </c>
      <c r="J22" s="22">
        <v>1</v>
      </c>
      <c r="K22" s="22">
        <v>5989</v>
      </c>
      <c r="L22" s="22"/>
      <c r="M22" s="22"/>
      <c r="N22" s="22">
        <f>C22+E22+G22+I22+K22</f>
        <v>13617</v>
      </c>
      <c r="O22">
        <f t="shared" si="2"/>
        <v>504850</v>
      </c>
    </row>
    <row r="23" spans="1:15">
      <c r="A23" s="21">
        <v>45104</v>
      </c>
      <c r="B23" s="22"/>
      <c r="C23" s="22"/>
      <c r="D23" s="22">
        <v>21</v>
      </c>
      <c r="E23" s="22">
        <v>1325</v>
      </c>
      <c r="F23" s="22">
        <v>15</v>
      </c>
      <c r="G23" s="22">
        <v>1400</v>
      </c>
      <c r="H23" s="22">
        <v>14</v>
      </c>
      <c r="I23" s="22">
        <v>4903</v>
      </c>
      <c r="J23" s="22">
        <v>2</v>
      </c>
      <c r="K23" s="22">
        <v>4100</v>
      </c>
      <c r="L23" s="22"/>
      <c r="M23" s="22"/>
      <c r="N23" s="22">
        <f t="shared" ref="N23:N27" si="3">C23+E23+G23+I23+K23</f>
        <v>11728</v>
      </c>
      <c r="O23">
        <f t="shared" si="2"/>
        <v>491233</v>
      </c>
    </row>
    <row r="24" spans="1:15">
      <c r="A24" s="21">
        <v>45134</v>
      </c>
      <c r="B24" s="22"/>
      <c r="C24" s="22"/>
      <c r="D24" s="22">
        <v>22</v>
      </c>
      <c r="E24" s="22">
        <v>11325</v>
      </c>
      <c r="F24" s="22">
        <v>16</v>
      </c>
      <c r="G24" s="22">
        <v>11400</v>
      </c>
      <c r="H24" s="22">
        <v>15</v>
      </c>
      <c r="I24" s="22">
        <v>14903</v>
      </c>
      <c r="J24" s="22">
        <v>3</v>
      </c>
      <c r="K24" s="22">
        <v>24100</v>
      </c>
      <c r="L24" s="22"/>
      <c r="M24" s="22"/>
      <c r="N24" s="22">
        <f t="shared" si="3"/>
        <v>61728</v>
      </c>
      <c r="O24">
        <f t="shared" si="2"/>
        <v>479505</v>
      </c>
    </row>
    <row r="25" spans="1:15">
      <c r="A25" s="21">
        <v>45165</v>
      </c>
      <c r="B25" s="22"/>
      <c r="C25" s="22"/>
      <c r="D25" s="22">
        <v>23</v>
      </c>
      <c r="E25" s="22">
        <v>1325</v>
      </c>
      <c r="F25" s="22">
        <v>17</v>
      </c>
      <c r="G25" s="22">
        <v>1400</v>
      </c>
      <c r="H25" s="22">
        <v>16</v>
      </c>
      <c r="I25" s="22">
        <v>4903</v>
      </c>
      <c r="J25" s="22">
        <v>4</v>
      </c>
      <c r="K25" s="22">
        <v>4100</v>
      </c>
      <c r="L25" s="22"/>
      <c r="M25" s="22"/>
      <c r="N25" s="22">
        <f t="shared" si="3"/>
        <v>11728</v>
      </c>
      <c r="O25">
        <f t="shared" si="2"/>
        <v>417777</v>
      </c>
    </row>
    <row r="26" spans="1:15">
      <c r="A26" s="21">
        <v>45196</v>
      </c>
      <c r="B26" s="22"/>
      <c r="C26" s="22"/>
      <c r="D26" s="22">
        <v>24</v>
      </c>
      <c r="E26" s="22">
        <v>1325</v>
      </c>
      <c r="F26" s="22">
        <v>18</v>
      </c>
      <c r="G26" s="22">
        <v>1400</v>
      </c>
      <c r="H26" s="22">
        <v>17</v>
      </c>
      <c r="I26" s="22">
        <v>4903</v>
      </c>
      <c r="J26" s="22">
        <v>5</v>
      </c>
      <c r="K26" s="22">
        <v>4100</v>
      </c>
      <c r="L26" s="22"/>
      <c r="M26" s="22"/>
      <c r="N26" s="22">
        <f t="shared" si="3"/>
        <v>11728</v>
      </c>
      <c r="O26">
        <f t="shared" si="2"/>
        <v>406049</v>
      </c>
    </row>
    <row r="27" spans="1:15">
      <c r="A27" s="21">
        <v>45226</v>
      </c>
      <c r="B27" s="22"/>
      <c r="C27" s="22"/>
      <c r="D27" s="22"/>
      <c r="E27" s="22"/>
      <c r="F27" s="22">
        <v>19</v>
      </c>
      <c r="G27" s="22">
        <v>1400</v>
      </c>
      <c r="H27" s="22">
        <v>18</v>
      </c>
      <c r="I27" s="22">
        <v>4903</v>
      </c>
      <c r="J27" s="22">
        <v>6</v>
      </c>
      <c r="K27" s="22">
        <v>4100</v>
      </c>
      <c r="L27" s="22"/>
      <c r="M27" s="22"/>
      <c r="N27" s="22">
        <f t="shared" si="3"/>
        <v>10403</v>
      </c>
      <c r="O27">
        <f t="shared" si="2"/>
        <v>394321</v>
      </c>
    </row>
    <row r="28" spans="1:15">
      <c r="A28" s="21">
        <v>45257</v>
      </c>
      <c r="B28" s="22"/>
      <c r="C28" s="22"/>
      <c r="D28" s="22"/>
      <c r="E28" s="22"/>
      <c r="F28" s="22">
        <v>20</v>
      </c>
      <c r="G28" s="22">
        <v>1400</v>
      </c>
      <c r="H28" s="22">
        <v>19</v>
      </c>
      <c r="I28" s="22">
        <v>4903</v>
      </c>
      <c r="J28" s="22">
        <v>7</v>
      </c>
      <c r="K28" s="22">
        <v>4100</v>
      </c>
      <c r="L28" s="22"/>
      <c r="M28" s="22"/>
      <c r="N28" s="22">
        <f>C28+E28+G28+I28+K28+M28</f>
        <v>10403</v>
      </c>
      <c r="O28">
        <f t="shared" si="2"/>
        <v>383918</v>
      </c>
    </row>
    <row r="29" spans="1:15">
      <c r="A29" s="21">
        <v>45287</v>
      </c>
      <c r="B29" s="22"/>
      <c r="C29" s="22"/>
      <c r="D29" s="22"/>
      <c r="E29" s="22"/>
      <c r="F29" s="22">
        <v>21</v>
      </c>
      <c r="G29" s="22">
        <v>11400</v>
      </c>
      <c r="H29" s="22">
        <v>20</v>
      </c>
      <c r="I29" s="22">
        <v>14903</v>
      </c>
      <c r="J29" s="22">
        <v>8</v>
      </c>
      <c r="K29" s="22">
        <v>24100</v>
      </c>
      <c r="L29" s="22">
        <v>1</v>
      </c>
      <c r="M29" s="22">
        <v>9000</v>
      </c>
      <c r="N29" s="22">
        <f t="shared" ref="N29:N57" si="4">C29+E29+G29+I29+K29+M29</f>
        <v>59403</v>
      </c>
      <c r="O29">
        <f t="shared" si="2"/>
        <v>373515</v>
      </c>
    </row>
    <row r="30" spans="1:15">
      <c r="A30" s="21">
        <v>45318</v>
      </c>
      <c r="B30" s="22"/>
      <c r="C30" s="22"/>
      <c r="D30" s="22"/>
      <c r="E30" s="22"/>
      <c r="F30" s="22">
        <v>22</v>
      </c>
      <c r="G30" s="22">
        <v>1400</v>
      </c>
      <c r="H30" s="22">
        <v>21</v>
      </c>
      <c r="I30" s="22">
        <v>4903</v>
      </c>
      <c r="J30" s="22">
        <v>9</v>
      </c>
      <c r="K30" s="22">
        <v>4100</v>
      </c>
      <c r="L30" s="22">
        <v>2</v>
      </c>
      <c r="M30" s="22">
        <v>3500</v>
      </c>
      <c r="N30" s="22">
        <f t="shared" si="4"/>
        <v>13903</v>
      </c>
      <c r="O30">
        <f t="shared" si="2"/>
        <v>314112</v>
      </c>
    </row>
    <row r="31" spans="1:15">
      <c r="A31" s="21">
        <v>45349</v>
      </c>
      <c r="B31" s="22"/>
      <c r="C31" s="22"/>
      <c r="D31" s="22"/>
      <c r="E31" s="22"/>
      <c r="F31" s="22">
        <v>23</v>
      </c>
      <c r="G31" s="22">
        <v>1400</v>
      </c>
      <c r="H31" s="22">
        <v>22</v>
      </c>
      <c r="I31" s="22">
        <v>4903</v>
      </c>
      <c r="J31" s="22">
        <v>10</v>
      </c>
      <c r="K31" s="22">
        <v>4100</v>
      </c>
      <c r="L31" s="22">
        <v>3</v>
      </c>
      <c r="M31" s="22">
        <v>3500</v>
      </c>
      <c r="N31" s="22">
        <f t="shared" si="4"/>
        <v>13903</v>
      </c>
      <c r="O31">
        <f t="shared" si="2"/>
        <v>300209</v>
      </c>
    </row>
    <row r="32" spans="1:15">
      <c r="A32" s="21">
        <v>45378</v>
      </c>
      <c r="B32" s="22"/>
      <c r="C32" s="22"/>
      <c r="D32" s="22"/>
      <c r="E32" s="22"/>
      <c r="F32" s="22">
        <v>24</v>
      </c>
      <c r="G32" s="22">
        <v>1400</v>
      </c>
      <c r="H32" s="22">
        <v>23</v>
      </c>
      <c r="I32" s="22">
        <v>4903</v>
      </c>
      <c r="J32" s="22">
        <v>11</v>
      </c>
      <c r="K32" s="22">
        <v>4100</v>
      </c>
      <c r="L32" s="22">
        <v>4</v>
      </c>
      <c r="M32" s="22">
        <v>3500</v>
      </c>
      <c r="N32" s="22">
        <f t="shared" si="4"/>
        <v>13903</v>
      </c>
      <c r="O32">
        <f t="shared" si="2"/>
        <v>286306</v>
      </c>
    </row>
    <row r="33" spans="1:15">
      <c r="A33" s="21">
        <v>45409</v>
      </c>
      <c r="B33" s="22"/>
      <c r="C33" s="22"/>
      <c r="D33" s="22"/>
      <c r="E33" s="22"/>
      <c r="F33" s="22"/>
      <c r="G33" s="22"/>
      <c r="H33" s="22">
        <v>24</v>
      </c>
      <c r="I33" s="22">
        <v>4903</v>
      </c>
      <c r="J33" s="22">
        <v>12</v>
      </c>
      <c r="K33" s="22">
        <v>4100</v>
      </c>
      <c r="L33" s="22">
        <v>5</v>
      </c>
      <c r="M33" s="22">
        <v>3500</v>
      </c>
      <c r="N33" s="22">
        <f t="shared" si="4"/>
        <v>12503</v>
      </c>
      <c r="O33">
        <f t="shared" si="2"/>
        <v>272403</v>
      </c>
    </row>
    <row r="34" spans="1:15">
      <c r="A34" s="21">
        <v>45439</v>
      </c>
      <c r="B34" s="22"/>
      <c r="C34" s="22"/>
      <c r="D34" s="22"/>
      <c r="E34" s="22"/>
      <c r="F34" s="22"/>
      <c r="G34" s="22"/>
      <c r="H34" s="22"/>
      <c r="I34" s="22"/>
      <c r="J34" s="22">
        <v>13</v>
      </c>
      <c r="K34" s="22">
        <v>4100</v>
      </c>
      <c r="L34" s="22">
        <v>6</v>
      </c>
      <c r="M34" s="22">
        <v>3500</v>
      </c>
      <c r="N34" s="22">
        <f t="shared" si="4"/>
        <v>7600</v>
      </c>
      <c r="O34">
        <f t="shared" si="2"/>
        <v>259900</v>
      </c>
    </row>
    <row r="35" spans="1:15">
      <c r="A35" s="21">
        <v>45470</v>
      </c>
      <c r="B35" s="22"/>
      <c r="C35" s="22"/>
      <c r="D35" s="22"/>
      <c r="E35" s="22"/>
      <c r="F35" s="22"/>
      <c r="G35" s="22"/>
      <c r="H35" s="22"/>
      <c r="I35" s="22"/>
      <c r="J35" s="22">
        <v>14</v>
      </c>
      <c r="K35" s="22">
        <v>4100</v>
      </c>
      <c r="L35" s="22">
        <v>7</v>
      </c>
      <c r="M35" s="22">
        <v>3500</v>
      </c>
      <c r="N35" s="22">
        <f t="shared" si="4"/>
        <v>7600</v>
      </c>
      <c r="O35">
        <f t="shared" si="2"/>
        <v>252300</v>
      </c>
    </row>
    <row r="36" spans="1:15">
      <c r="A36" s="21">
        <v>45500</v>
      </c>
      <c r="B36" s="22"/>
      <c r="C36" s="22"/>
      <c r="D36" s="22"/>
      <c r="E36" s="22"/>
      <c r="F36" s="22"/>
      <c r="G36" s="22"/>
      <c r="H36" s="22"/>
      <c r="I36" s="22"/>
      <c r="J36" s="22">
        <v>15</v>
      </c>
      <c r="K36" s="22">
        <v>24100</v>
      </c>
      <c r="L36" s="22">
        <v>8</v>
      </c>
      <c r="M36" s="22">
        <v>8500</v>
      </c>
      <c r="N36" s="22">
        <f t="shared" si="4"/>
        <v>32600</v>
      </c>
      <c r="O36">
        <f t="shared" si="2"/>
        <v>244700</v>
      </c>
    </row>
    <row r="37" spans="1:15">
      <c r="A37" s="21">
        <v>45531</v>
      </c>
      <c r="B37" s="22"/>
      <c r="C37" s="22"/>
      <c r="D37" s="22"/>
      <c r="E37" s="22"/>
      <c r="F37" s="22"/>
      <c r="G37" s="22"/>
      <c r="H37" s="22"/>
      <c r="I37" s="22"/>
      <c r="J37" s="22">
        <v>16</v>
      </c>
      <c r="K37" s="22">
        <v>4100</v>
      </c>
      <c r="L37" s="22">
        <v>9</v>
      </c>
      <c r="M37" s="22">
        <v>3500</v>
      </c>
      <c r="N37" s="22">
        <f t="shared" si="4"/>
        <v>7600</v>
      </c>
      <c r="O37">
        <f t="shared" si="2"/>
        <v>212100</v>
      </c>
    </row>
    <row r="38" spans="1:15">
      <c r="A38" s="21">
        <v>45562</v>
      </c>
      <c r="B38" s="22"/>
      <c r="C38" s="22"/>
      <c r="D38" s="22"/>
      <c r="E38" s="22"/>
      <c r="F38" s="22"/>
      <c r="G38" s="22"/>
      <c r="H38" s="22"/>
      <c r="I38" s="22"/>
      <c r="J38" s="22">
        <v>17</v>
      </c>
      <c r="K38" s="22">
        <v>4100</v>
      </c>
      <c r="L38" s="22">
        <v>10</v>
      </c>
      <c r="M38" s="22">
        <v>3500</v>
      </c>
      <c r="N38" s="22">
        <f t="shared" si="4"/>
        <v>7600</v>
      </c>
      <c r="O38">
        <f t="shared" si="2"/>
        <v>204500</v>
      </c>
    </row>
    <row r="39" spans="1:15">
      <c r="A39" s="21">
        <v>45592</v>
      </c>
      <c r="B39" s="22"/>
      <c r="C39" s="22"/>
      <c r="D39" s="22"/>
      <c r="E39" s="22"/>
      <c r="F39" s="22"/>
      <c r="G39" s="22"/>
      <c r="H39" s="22"/>
      <c r="I39" s="22"/>
      <c r="J39" s="22">
        <v>18</v>
      </c>
      <c r="K39" s="22">
        <v>4100</v>
      </c>
      <c r="L39" s="22">
        <v>11</v>
      </c>
      <c r="M39" s="22">
        <v>3500</v>
      </c>
      <c r="N39" s="22">
        <f t="shared" si="4"/>
        <v>7600</v>
      </c>
      <c r="O39">
        <f t="shared" si="2"/>
        <v>196900</v>
      </c>
    </row>
    <row r="40" spans="1:15">
      <c r="A40" s="21">
        <v>45623</v>
      </c>
      <c r="B40" s="22"/>
      <c r="C40" s="22"/>
      <c r="D40" s="22"/>
      <c r="E40" s="22"/>
      <c r="F40" s="22"/>
      <c r="G40" s="22"/>
      <c r="H40" s="22"/>
      <c r="I40" s="22"/>
      <c r="J40" s="22">
        <v>19</v>
      </c>
      <c r="K40" s="22">
        <v>4100</v>
      </c>
      <c r="L40" s="22">
        <v>12</v>
      </c>
      <c r="M40" s="22">
        <v>3500</v>
      </c>
      <c r="N40" s="22">
        <f t="shared" si="4"/>
        <v>7600</v>
      </c>
      <c r="O40">
        <f t="shared" si="2"/>
        <v>189300</v>
      </c>
    </row>
    <row r="41" spans="1:15">
      <c r="A41" s="21">
        <v>45653</v>
      </c>
      <c r="B41" s="22"/>
      <c r="C41" s="22"/>
      <c r="D41" s="22"/>
      <c r="E41" s="22"/>
      <c r="F41" s="22"/>
      <c r="G41" s="22"/>
      <c r="H41" s="22"/>
      <c r="I41" s="22"/>
      <c r="J41" s="22">
        <v>20</v>
      </c>
      <c r="K41" s="22">
        <v>24100</v>
      </c>
      <c r="L41" s="22">
        <v>13</v>
      </c>
      <c r="M41" s="22">
        <v>8500</v>
      </c>
      <c r="N41" s="22">
        <f t="shared" si="4"/>
        <v>32600</v>
      </c>
      <c r="O41" s="22">
        <f t="shared" si="2"/>
        <v>181700</v>
      </c>
    </row>
    <row r="42" spans="1:15">
      <c r="A42" s="21">
        <v>45684</v>
      </c>
      <c r="B42" s="22"/>
      <c r="C42" s="22"/>
      <c r="D42" s="22"/>
      <c r="E42" s="22"/>
      <c r="F42" s="22"/>
      <c r="G42" s="22"/>
      <c r="H42" s="22"/>
      <c r="I42" s="22"/>
      <c r="J42" s="22">
        <v>21</v>
      </c>
      <c r="K42" s="22">
        <v>4100</v>
      </c>
      <c r="L42" s="22">
        <v>14</v>
      </c>
      <c r="M42" s="22">
        <v>3500</v>
      </c>
      <c r="N42" s="22">
        <f t="shared" si="4"/>
        <v>7600</v>
      </c>
      <c r="O42">
        <f t="shared" si="2"/>
        <v>149100</v>
      </c>
    </row>
    <row r="43" spans="1:15">
      <c r="A43" s="21">
        <v>45715</v>
      </c>
      <c r="B43" s="22"/>
      <c r="C43" s="22"/>
      <c r="D43" s="22"/>
      <c r="E43" s="22"/>
      <c r="F43" s="22"/>
      <c r="G43" s="22"/>
      <c r="H43" s="22"/>
      <c r="I43" s="22"/>
      <c r="J43" s="22">
        <v>22</v>
      </c>
      <c r="K43" s="22">
        <v>4100</v>
      </c>
      <c r="L43" s="22">
        <v>15</v>
      </c>
      <c r="M43" s="22">
        <v>3500</v>
      </c>
      <c r="N43" s="22">
        <f t="shared" si="4"/>
        <v>7600</v>
      </c>
      <c r="O43">
        <f t="shared" si="2"/>
        <v>141500</v>
      </c>
    </row>
    <row r="44" spans="1:15">
      <c r="A44" s="21">
        <v>45743</v>
      </c>
      <c r="B44" s="22"/>
      <c r="C44" s="22"/>
      <c r="D44" s="22"/>
      <c r="E44" s="22"/>
      <c r="F44" s="22"/>
      <c r="G44" s="22"/>
      <c r="H44" s="22"/>
      <c r="I44" s="22"/>
      <c r="J44" s="22">
        <v>23</v>
      </c>
      <c r="K44" s="22">
        <v>4100</v>
      </c>
      <c r="L44" s="22">
        <v>16</v>
      </c>
      <c r="M44" s="22">
        <v>3500</v>
      </c>
      <c r="N44" s="22">
        <f t="shared" si="4"/>
        <v>7600</v>
      </c>
      <c r="O44">
        <f t="shared" si="2"/>
        <v>133900</v>
      </c>
    </row>
    <row r="45" spans="1:15">
      <c r="A45" s="24">
        <v>45774</v>
      </c>
      <c r="J45">
        <v>24</v>
      </c>
      <c r="K45">
        <v>4100</v>
      </c>
      <c r="L45">
        <v>17</v>
      </c>
      <c r="M45">
        <v>3500</v>
      </c>
      <c r="N45">
        <f t="shared" si="4"/>
        <v>7600</v>
      </c>
      <c r="O45">
        <f t="shared" si="2"/>
        <v>126300</v>
      </c>
    </row>
    <row r="46" spans="1:15">
      <c r="A46" s="24">
        <v>45804</v>
      </c>
      <c r="J46">
        <v>25</v>
      </c>
      <c r="K46">
        <v>4100</v>
      </c>
      <c r="L46">
        <v>18</v>
      </c>
      <c r="M46">
        <v>3500</v>
      </c>
      <c r="N46">
        <f t="shared" si="4"/>
        <v>7600</v>
      </c>
      <c r="O46">
        <f t="shared" si="2"/>
        <v>118700</v>
      </c>
    </row>
    <row r="47" spans="1:15">
      <c r="A47" s="24">
        <v>45835</v>
      </c>
      <c r="J47">
        <v>26</v>
      </c>
      <c r="K47">
        <v>4100</v>
      </c>
      <c r="L47">
        <v>19</v>
      </c>
      <c r="M47">
        <v>3500</v>
      </c>
      <c r="N47">
        <f t="shared" si="4"/>
        <v>7600</v>
      </c>
      <c r="O47">
        <f t="shared" si="2"/>
        <v>111100</v>
      </c>
    </row>
    <row r="48" spans="1:15">
      <c r="A48" s="24">
        <v>45865</v>
      </c>
      <c r="J48">
        <v>27</v>
      </c>
      <c r="K48" s="23">
        <v>24100</v>
      </c>
      <c r="L48" s="23">
        <v>20</v>
      </c>
      <c r="M48" s="23">
        <v>8500</v>
      </c>
      <c r="N48">
        <f t="shared" si="4"/>
        <v>32600</v>
      </c>
      <c r="O48">
        <f t="shared" si="2"/>
        <v>103500</v>
      </c>
    </row>
    <row r="49" spans="1:15">
      <c r="A49" s="24">
        <v>45896</v>
      </c>
      <c r="J49">
        <v>28</v>
      </c>
      <c r="K49">
        <v>4100</v>
      </c>
      <c r="L49">
        <v>21</v>
      </c>
      <c r="M49">
        <v>3500</v>
      </c>
      <c r="N49">
        <f>C49+E49+G49+I49+K49+M49</f>
        <v>7600</v>
      </c>
      <c r="O49">
        <f t="shared" si="2"/>
        <v>70900</v>
      </c>
    </row>
    <row r="50" spans="1:15">
      <c r="A50" s="24">
        <v>45927</v>
      </c>
      <c r="J50">
        <v>29</v>
      </c>
      <c r="K50">
        <v>4100</v>
      </c>
      <c r="L50">
        <v>22</v>
      </c>
      <c r="M50">
        <v>3500</v>
      </c>
      <c r="N50">
        <f t="shared" si="4"/>
        <v>7600</v>
      </c>
      <c r="O50">
        <f t="shared" si="2"/>
        <v>63300</v>
      </c>
    </row>
    <row r="51" spans="1:15">
      <c r="A51" s="24">
        <v>45957</v>
      </c>
      <c r="J51">
        <v>30</v>
      </c>
      <c r="K51">
        <v>4100</v>
      </c>
      <c r="L51">
        <v>23</v>
      </c>
      <c r="M51">
        <v>3500</v>
      </c>
      <c r="N51">
        <f t="shared" si="4"/>
        <v>7600</v>
      </c>
      <c r="O51">
        <f t="shared" si="2"/>
        <v>55700</v>
      </c>
    </row>
    <row r="52" spans="1:15">
      <c r="A52" s="24">
        <v>45988</v>
      </c>
      <c r="J52">
        <v>31</v>
      </c>
      <c r="K52">
        <v>4100</v>
      </c>
      <c r="L52">
        <v>24</v>
      </c>
      <c r="M52">
        <v>3500</v>
      </c>
      <c r="N52">
        <f t="shared" si="4"/>
        <v>7600</v>
      </c>
      <c r="O52">
        <f t="shared" si="2"/>
        <v>48100</v>
      </c>
    </row>
    <row r="53" spans="1:15">
      <c r="A53" s="24">
        <v>46018</v>
      </c>
      <c r="J53">
        <v>32</v>
      </c>
      <c r="K53" s="23">
        <v>24100</v>
      </c>
      <c r="L53" s="23"/>
      <c r="M53" s="23"/>
      <c r="N53">
        <f t="shared" si="4"/>
        <v>24100</v>
      </c>
      <c r="O53">
        <f t="shared" si="2"/>
        <v>40500</v>
      </c>
    </row>
    <row r="54" spans="1:15">
      <c r="A54" s="24">
        <v>46049</v>
      </c>
      <c r="J54">
        <v>33</v>
      </c>
      <c r="K54">
        <v>4100</v>
      </c>
      <c r="N54">
        <f t="shared" si="4"/>
        <v>4100</v>
      </c>
      <c r="O54">
        <f t="shared" si="2"/>
        <v>16400</v>
      </c>
    </row>
    <row r="55" spans="1:15">
      <c r="A55" s="24">
        <v>46080</v>
      </c>
      <c r="J55">
        <v>34</v>
      </c>
      <c r="K55">
        <v>4100</v>
      </c>
      <c r="N55">
        <f t="shared" si="4"/>
        <v>4100</v>
      </c>
      <c r="O55">
        <f t="shared" si="2"/>
        <v>12300</v>
      </c>
    </row>
    <row r="56" spans="1:15">
      <c r="A56" s="24">
        <v>46108</v>
      </c>
      <c r="J56">
        <v>35</v>
      </c>
      <c r="K56">
        <v>4100</v>
      </c>
      <c r="N56">
        <f t="shared" si="4"/>
        <v>4100</v>
      </c>
      <c r="O56">
        <f t="shared" si="2"/>
        <v>8200</v>
      </c>
    </row>
    <row r="57" spans="1:15">
      <c r="A57" s="24">
        <v>46139</v>
      </c>
      <c r="J57">
        <v>36</v>
      </c>
      <c r="K57">
        <v>4100</v>
      </c>
      <c r="N57">
        <f t="shared" si="4"/>
        <v>4100</v>
      </c>
      <c r="O57">
        <f t="shared" si="2"/>
        <v>4100</v>
      </c>
    </row>
    <row r="58" spans="1:15">
      <c r="E58">
        <f>SUM(E2:E33)</f>
        <v>71810</v>
      </c>
      <c r="G58">
        <f>SUM(G2:G33)</f>
        <v>73600</v>
      </c>
      <c r="I58">
        <f>SUM(I2:I33)</f>
        <v>157680</v>
      </c>
      <c r="K58">
        <f>SUM(K2:K57)</f>
        <v>269489</v>
      </c>
      <c r="M58">
        <f>SUM(M29:M57)</f>
        <v>104500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967B-C932-B148-9F0C-2EF6F0B07605}">
  <dimension ref="A1:Q457"/>
  <sheetViews>
    <sheetView topLeftCell="A418" workbookViewId="0">
      <selection activeCell="D437" sqref="D437"/>
    </sheetView>
  </sheetViews>
  <sheetFormatPr baseColWidth="10" defaultRowHeight="20"/>
  <sheetData>
    <row r="1" spans="1:5">
      <c r="A1" s="25" t="s">
        <v>75</v>
      </c>
      <c r="B1" s="25" t="s">
        <v>79</v>
      </c>
      <c r="C1" t="s">
        <v>80</v>
      </c>
      <c r="D1" t="s">
        <v>81</v>
      </c>
      <c r="E1" t="s">
        <v>82</v>
      </c>
    </row>
    <row r="2" spans="1:5">
      <c r="A2" s="26">
        <v>44540</v>
      </c>
      <c r="B2" s="26" t="s">
        <v>1</v>
      </c>
      <c r="C2" s="27">
        <v>31348</v>
      </c>
      <c r="D2" s="27"/>
      <c r="E2" s="27">
        <v>294750</v>
      </c>
    </row>
    <row r="3" spans="1:5">
      <c r="A3" s="26">
        <v>44545</v>
      </c>
      <c r="B3" s="26" t="s">
        <v>88</v>
      </c>
      <c r="C3" s="27"/>
      <c r="D3" s="27">
        <v>5000</v>
      </c>
      <c r="E3" s="27">
        <f t="shared" ref="E3:E50" si="0">E2-C3+D3</f>
        <v>299750</v>
      </c>
    </row>
    <row r="4" spans="1:5">
      <c r="A4" s="26">
        <v>44549</v>
      </c>
      <c r="B4" s="26" t="s">
        <v>85</v>
      </c>
      <c r="C4" s="27">
        <v>10000</v>
      </c>
      <c r="D4" s="27"/>
      <c r="E4" s="27">
        <f t="shared" si="0"/>
        <v>289750</v>
      </c>
    </row>
    <row r="5" spans="1:5">
      <c r="A5" s="26">
        <v>44550</v>
      </c>
      <c r="B5" s="26" t="s">
        <v>83</v>
      </c>
      <c r="C5" s="27"/>
      <c r="D5" s="27">
        <v>270843</v>
      </c>
      <c r="E5" s="27">
        <f t="shared" si="0"/>
        <v>560593</v>
      </c>
    </row>
    <row r="6" spans="1:5">
      <c r="A6" s="26">
        <v>44556</v>
      </c>
      <c r="B6" s="26" t="s">
        <v>85</v>
      </c>
      <c r="C6" s="27">
        <v>40000</v>
      </c>
      <c r="D6" s="27"/>
      <c r="E6" s="27">
        <f t="shared" si="0"/>
        <v>520593</v>
      </c>
    </row>
    <row r="7" spans="1:5">
      <c r="A7" s="26">
        <v>44557</v>
      </c>
      <c r="B7" s="26" t="s">
        <v>87</v>
      </c>
      <c r="C7" s="27">
        <v>68330</v>
      </c>
      <c r="D7" s="27"/>
      <c r="E7" s="27">
        <f t="shared" si="0"/>
        <v>452263</v>
      </c>
    </row>
    <row r="8" spans="1:5">
      <c r="A8" s="26">
        <v>44557</v>
      </c>
      <c r="B8" s="26" t="s">
        <v>84</v>
      </c>
      <c r="C8" s="27">
        <v>37125</v>
      </c>
      <c r="D8" s="27"/>
      <c r="E8" s="27">
        <f t="shared" si="0"/>
        <v>415138</v>
      </c>
    </row>
    <row r="9" spans="1:5">
      <c r="A9" s="26">
        <v>44557</v>
      </c>
      <c r="B9" s="26" t="s">
        <v>1</v>
      </c>
      <c r="C9" s="27">
        <v>245852</v>
      </c>
      <c r="D9" s="27"/>
      <c r="E9" s="27">
        <f t="shared" si="0"/>
        <v>169286</v>
      </c>
    </row>
    <row r="10" spans="1:5">
      <c r="A10" s="26">
        <v>44558</v>
      </c>
      <c r="B10" s="26" t="s">
        <v>86</v>
      </c>
      <c r="C10" s="27">
        <v>6276</v>
      </c>
      <c r="D10" s="27"/>
      <c r="E10" s="27">
        <f t="shared" si="0"/>
        <v>163010</v>
      </c>
    </row>
    <row r="11" spans="1:5">
      <c r="A11" s="26">
        <v>44564</v>
      </c>
      <c r="B11" s="26" t="s">
        <v>106</v>
      </c>
      <c r="C11" s="27"/>
      <c r="D11" s="27">
        <v>30000</v>
      </c>
      <c r="E11" s="27">
        <f t="shared" si="0"/>
        <v>193010</v>
      </c>
    </row>
    <row r="12" spans="1:5">
      <c r="A12" s="26">
        <v>44565</v>
      </c>
      <c r="B12" s="26" t="s">
        <v>1</v>
      </c>
      <c r="C12" s="27">
        <v>8000</v>
      </c>
      <c r="D12" s="27"/>
      <c r="E12" s="27">
        <f t="shared" si="0"/>
        <v>185010</v>
      </c>
    </row>
    <row r="13" spans="1:5">
      <c r="A13" s="31">
        <v>44566</v>
      </c>
      <c r="B13" s="26" t="s">
        <v>89</v>
      </c>
      <c r="C13" s="27">
        <v>10000</v>
      </c>
      <c r="D13" s="27"/>
      <c r="E13" s="27">
        <f t="shared" si="0"/>
        <v>175010</v>
      </c>
    </row>
    <row r="14" spans="1:5">
      <c r="A14" s="31">
        <v>44572</v>
      </c>
      <c r="B14" s="26" t="s">
        <v>1</v>
      </c>
      <c r="C14" s="27">
        <v>120793</v>
      </c>
      <c r="D14" s="22"/>
      <c r="E14" s="27">
        <f t="shared" si="0"/>
        <v>54217</v>
      </c>
    </row>
    <row r="15" spans="1:5">
      <c r="A15" s="31">
        <v>44575</v>
      </c>
      <c r="B15" s="26" t="s">
        <v>107</v>
      </c>
      <c r="C15" s="27"/>
      <c r="D15" s="22">
        <v>8000</v>
      </c>
      <c r="E15" s="27">
        <f t="shared" si="0"/>
        <v>62217</v>
      </c>
    </row>
    <row r="16" spans="1:5">
      <c r="A16" s="31">
        <v>44581</v>
      </c>
      <c r="B16" s="26" t="s">
        <v>83</v>
      </c>
      <c r="C16" s="27"/>
      <c r="D16" s="27">
        <v>245387</v>
      </c>
      <c r="E16" s="27">
        <f t="shared" si="0"/>
        <v>307604</v>
      </c>
    </row>
    <row r="17" spans="1:11">
      <c r="A17" s="31">
        <v>44582</v>
      </c>
      <c r="B17" s="26" t="s">
        <v>108</v>
      </c>
      <c r="C17" s="27"/>
      <c r="D17" s="27">
        <v>20000</v>
      </c>
      <c r="E17" s="27">
        <f>E16-C17+D17</f>
        <v>327604</v>
      </c>
    </row>
    <row r="18" spans="1:11">
      <c r="A18" s="31">
        <v>44583</v>
      </c>
      <c r="B18" s="26" t="s">
        <v>85</v>
      </c>
      <c r="C18" s="27">
        <v>10000</v>
      </c>
      <c r="D18" s="27">
        <v>0</v>
      </c>
      <c r="E18" s="27">
        <f>E17-C18+D18</f>
        <v>317604</v>
      </c>
    </row>
    <row r="19" spans="1:11">
      <c r="A19" s="31">
        <v>44587</v>
      </c>
      <c r="B19" s="26" t="s">
        <v>90</v>
      </c>
      <c r="C19" s="27">
        <v>18000</v>
      </c>
      <c r="D19" s="27"/>
      <c r="E19" s="27">
        <f>E18-C19+D19</f>
        <v>299604</v>
      </c>
    </row>
    <row r="20" spans="1:11">
      <c r="A20" s="31">
        <v>44587</v>
      </c>
      <c r="B20" s="26" t="s">
        <v>87</v>
      </c>
      <c r="C20" s="27">
        <v>68330</v>
      </c>
      <c r="D20" s="27"/>
      <c r="E20" s="27">
        <f t="shared" si="0"/>
        <v>231274</v>
      </c>
    </row>
    <row r="21" spans="1:11">
      <c r="A21" s="31">
        <v>44588</v>
      </c>
      <c r="B21" s="26" t="s">
        <v>84</v>
      </c>
      <c r="C21" s="27">
        <v>7125</v>
      </c>
      <c r="D21" s="27"/>
      <c r="E21" s="27">
        <f t="shared" si="0"/>
        <v>224149</v>
      </c>
    </row>
    <row r="22" spans="1:11">
      <c r="A22" s="31">
        <v>44588</v>
      </c>
      <c r="B22" s="26" t="s">
        <v>1</v>
      </c>
      <c r="C22" s="27">
        <v>205445</v>
      </c>
      <c r="D22" s="27"/>
      <c r="E22" s="27">
        <f t="shared" si="0"/>
        <v>18704</v>
      </c>
    </row>
    <row r="23" spans="1:11">
      <c r="A23" s="31">
        <v>44589</v>
      </c>
      <c r="B23" s="26" t="s">
        <v>86</v>
      </c>
      <c r="C23" s="27">
        <v>6276</v>
      </c>
      <c r="D23" s="27"/>
      <c r="E23" s="27">
        <f t="shared" si="0"/>
        <v>12428</v>
      </c>
    </row>
    <row r="24" spans="1:11">
      <c r="A24" s="31">
        <v>44594</v>
      </c>
      <c r="B24" s="26" t="s">
        <v>108</v>
      </c>
      <c r="C24" s="27"/>
      <c r="D24" s="27">
        <v>40000</v>
      </c>
      <c r="E24" s="27">
        <f t="shared" si="0"/>
        <v>52428</v>
      </c>
    </row>
    <row r="25" spans="1:11">
      <c r="A25" s="31">
        <v>44602</v>
      </c>
      <c r="B25" s="26" t="s">
        <v>1</v>
      </c>
      <c r="C25" s="27">
        <v>42281</v>
      </c>
      <c r="D25" s="22"/>
      <c r="E25" s="27">
        <f t="shared" si="0"/>
        <v>10147</v>
      </c>
    </row>
    <row r="26" spans="1:11">
      <c r="A26" s="31">
        <v>44612</v>
      </c>
      <c r="B26" s="26" t="s">
        <v>83</v>
      </c>
      <c r="C26" s="27"/>
      <c r="D26" s="27">
        <v>245387</v>
      </c>
      <c r="E26" s="27">
        <f t="shared" si="0"/>
        <v>255534</v>
      </c>
    </row>
    <row r="27" spans="1:11">
      <c r="A27" s="31">
        <v>44619</v>
      </c>
      <c r="B27" s="26" t="s">
        <v>87</v>
      </c>
      <c r="C27" s="27">
        <v>68330</v>
      </c>
      <c r="D27" s="27"/>
      <c r="E27" s="27">
        <f t="shared" si="0"/>
        <v>187204</v>
      </c>
    </row>
    <row r="28" spans="1:11">
      <c r="A28" s="31">
        <v>44619</v>
      </c>
      <c r="B28" s="26" t="s">
        <v>84</v>
      </c>
      <c r="C28" s="27">
        <v>7125</v>
      </c>
      <c r="D28" s="27"/>
      <c r="E28" s="27">
        <f t="shared" si="0"/>
        <v>180079</v>
      </c>
    </row>
    <row r="29" spans="1:11">
      <c r="A29" s="31">
        <v>44619</v>
      </c>
      <c r="B29" s="26" t="s">
        <v>1</v>
      </c>
      <c r="C29" s="27">
        <f>G29+I29+K29</f>
        <v>140414</v>
      </c>
      <c r="D29" s="27"/>
      <c r="E29" s="27">
        <f t="shared" si="0"/>
        <v>39665</v>
      </c>
      <c r="F29" s="33" t="s">
        <v>109</v>
      </c>
      <c r="G29" s="4">
        <v>119690</v>
      </c>
      <c r="H29" s="33" t="s">
        <v>110</v>
      </c>
      <c r="I29" s="4">
        <v>1728</v>
      </c>
      <c r="J29" s="33" t="s">
        <v>111</v>
      </c>
      <c r="K29" s="4">
        <v>18996</v>
      </c>
    </row>
    <row r="30" spans="1:11">
      <c r="A30" s="31">
        <v>44620</v>
      </c>
      <c r="B30" s="26" t="s">
        <v>86</v>
      </c>
      <c r="C30" s="27">
        <v>6276</v>
      </c>
      <c r="D30" s="27"/>
      <c r="E30" s="27">
        <f t="shared" si="0"/>
        <v>33389</v>
      </c>
    </row>
    <row r="31" spans="1:11">
      <c r="A31" s="31">
        <v>44624</v>
      </c>
      <c r="B31" s="26" t="s">
        <v>1</v>
      </c>
      <c r="C31" s="27">
        <f>G31</f>
        <v>0</v>
      </c>
      <c r="D31" s="27"/>
      <c r="E31" s="27">
        <f t="shared" si="0"/>
        <v>33389</v>
      </c>
      <c r="F31" s="34" t="s">
        <v>116</v>
      </c>
      <c r="G31" s="32">
        <v>0</v>
      </c>
    </row>
    <row r="32" spans="1:11">
      <c r="A32" s="31">
        <v>44627</v>
      </c>
      <c r="B32" s="26" t="s">
        <v>108</v>
      </c>
      <c r="C32" s="27">
        <f>G32</f>
        <v>0</v>
      </c>
      <c r="D32" s="27">
        <v>10000</v>
      </c>
      <c r="E32" s="27">
        <f t="shared" si="0"/>
        <v>43389</v>
      </c>
      <c r="F32" s="34"/>
      <c r="G32" s="32"/>
    </row>
    <row r="33" spans="1:17">
      <c r="A33" s="31">
        <v>44630</v>
      </c>
      <c r="B33" s="26" t="s">
        <v>1</v>
      </c>
      <c r="C33" s="27">
        <f>G33+I33+K33+M33+O33+Q33</f>
        <v>33924</v>
      </c>
      <c r="D33" s="22"/>
      <c r="E33" s="27">
        <f t="shared" si="0"/>
        <v>9465</v>
      </c>
      <c r="F33" s="33" t="s">
        <v>112</v>
      </c>
      <c r="G33" s="4">
        <v>3000</v>
      </c>
      <c r="H33" s="33" t="s">
        <v>113</v>
      </c>
      <c r="I33" s="4">
        <v>0</v>
      </c>
      <c r="J33" s="33" t="s">
        <v>114</v>
      </c>
      <c r="K33" s="4">
        <v>0</v>
      </c>
      <c r="L33" s="33" t="s">
        <v>115</v>
      </c>
      <c r="M33" s="4">
        <v>18406</v>
      </c>
      <c r="N33" s="33" t="s">
        <v>117</v>
      </c>
      <c r="O33" s="4">
        <v>3997</v>
      </c>
      <c r="P33" s="33" t="s">
        <v>118</v>
      </c>
      <c r="Q33" s="4">
        <v>8521</v>
      </c>
    </row>
    <row r="34" spans="1:17">
      <c r="A34" s="31">
        <v>44633</v>
      </c>
      <c r="B34" s="26" t="s">
        <v>85</v>
      </c>
      <c r="C34" s="27">
        <v>5000</v>
      </c>
      <c r="D34" s="22"/>
      <c r="E34" s="27">
        <f t="shared" si="0"/>
        <v>4465</v>
      </c>
    </row>
    <row r="35" spans="1:17">
      <c r="A35" s="31">
        <v>44638</v>
      </c>
      <c r="B35" s="26" t="s">
        <v>83</v>
      </c>
      <c r="C35" s="27"/>
      <c r="D35" s="27">
        <v>245009</v>
      </c>
      <c r="E35" s="27">
        <f t="shared" si="0"/>
        <v>249474</v>
      </c>
    </row>
    <row r="36" spans="1:17">
      <c r="A36" s="31">
        <v>44646</v>
      </c>
      <c r="B36" s="26" t="s">
        <v>87</v>
      </c>
      <c r="C36" s="27">
        <v>68330</v>
      </c>
      <c r="D36" s="27"/>
      <c r="E36" s="27">
        <f t="shared" si="0"/>
        <v>181144</v>
      </c>
    </row>
    <row r="37" spans="1:17">
      <c r="A37" s="31">
        <v>44647</v>
      </c>
      <c r="B37" s="26" t="s">
        <v>84</v>
      </c>
      <c r="C37" s="27">
        <v>7125</v>
      </c>
      <c r="D37" s="27"/>
      <c r="E37" s="27">
        <f t="shared" si="0"/>
        <v>174019</v>
      </c>
    </row>
    <row r="38" spans="1:17">
      <c r="A38" s="31">
        <v>44647</v>
      </c>
      <c r="B38" s="26" t="s">
        <v>1</v>
      </c>
      <c r="C38" s="27">
        <f>G38+I38+K38</f>
        <v>156619</v>
      </c>
      <c r="D38" s="27"/>
      <c r="E38" s="27">
        <f t="shared" si="0"/>
        <v>17400</v>
      </c>
      <c r="F38" s="33" t="s">
        <v>109</v>
      </c>
      <c r="G38" s="4">
        <v>135860</v>
      </c>
      <c r="H38" s="33" t="s">
        <v>110</v>
      </c>
      <c r="I38" s="4">
        <v>1728</v>
      </c>
      <c r="J38" s="33" t="s">
        <v>111</v>
      </c>
      <c r="K38" s="4">
        <v>19031</v>
      </c>
    </row>
    <row r="39" spans="1:17">
      <c r="A39" s="31">
        <v>44648</v>
      </c>
      <c r="B39" s="26" t="s">
        <v>86</v>
      </c>
      <c r="C39" s="27">
        <v>6276</v>
      </c>
      <c r="D39" s="27"/>
      <c r="E39" s="27">
        <f>E38-C39+D39</f>
        <v>11124</v>
      </c>
    </row>
    <row r="40" spans="1:17">
      <c r="A40" s="31">
        <v>44655</v>
      </c>
      <c r="B40" s="26" t="s">
        <v>1</v>
      </c>
      <c r="C40" s="27">
        <f>G40</f>
        <v>0</v>
      </c>
      <c r="D40" s="27"/>
      <c r="E40" s="27">
        <f>E39-C40+D40</f>
        <v>11124</v>
      </c>
      <c r="F40" s="34" t="s">
        <v>116</v>
      </c>
      <c r="G40" s="32">
        <v>0</v>
      </c>
    </row>
    <row r="41" spans="1:17">
      <c r="A41" s="31">
        <v>44657</v>
      </c>
      <c r="B41" s="26" t="s">
        <v>108</v>
      </c>
      <c r="C41" s="27"/>
      <c r="D41" s="27">
        <v>30000</v>
      </c>
      <c r="E41" s="27">
        <f>E40-C41+D41</f>
        <v>41124</v>
      </c>
    </row>
    <row r="42" spans="1:17">
      <c r="A42" s="31">
        <v>44659</v>
      </c>
      <c r="B42" s="26" t="s">
        <v>85</v>
      </c>
      <c r="C42" s="27">
        <v>5000</v>
      </c>
      <c r="D42" s="27"/>
      <c r="E42" s="27">
        <f>E41-C42+D42</f>
        <v>36124</v>
      </c>
    </row>
    <row r="43" spans="1:17">
      <c r="A43" s="31">
        <v>44662</v>
      </c>
      <c r="B43" s="26" t="s">
        <v>1</v>
      </c>
      <c r="C43" s="27">
        <f>G43+I43+K43+M43+O43+Q43</f>
        <v>31589</v>
      </c>
      <c r="D43" s="22"/>
      <c r="E43" s="27">
        <f t="shared" si="0"/>
        <v>4535</v>
      </c>
      <c r="F43" s="33" t="s">
        <v>112</v>
      </c>
      <c r="G43" s="4">
        <v>3000</v>
      </c>
      <c r="H43" s="33" t="s">
        <v>113</v>
      </c>
      <c r="I43" s="4">
        <v>0</v>
      </c>
      <c r="J43" s="33" t="s">
        <v>114</v>
      </c>
      <c r="K43" s="4">
        <v>0</v>
      </c>
      <c r="L43" s="33" t="s">
        <v>115</v>
      </c>
      <c r="M43" s="4">
        <v>14990</v>
      </c>
      <c r="N43" s="33" t="s">
        <v>117</v>
      </c>
      <c r="O43" s="4">
        <v>3995</v>
      </c>
      <c r="P43" s="33" t="s">
        <v>118</v>
      </c>
      <c r="Q43" s="4">
        <v>9604</v>
      </c>
    </row>
    <row r="44" spans="1:17">
      <c r="A44" s="31">
        <v>44662</v>
      </c>
      <c r="B44" s="26" t="s">
        <v>121</v>
      </c>
      <c r="C44" s="27"/>
      <c r="D44" s="22">
        <v>1</v>
      </c>
      <c r="E44" s="27">
        <f t="shared" si="0"/>
        <v>4536</v>
      </c>
    </row>
    <row r="45" spans="1:17">
      <c r="A45" s="31">
        <v>44666</v>
      </c>
      <c r="B45" s="26" t="s">
        <v>123</v>
      </c>
      <c r="C45" s="27"/>
      <c r="D45" s="22">
        <v>74300</v>
      </c>
      <c r="E45" s="27">
        <f t="shared" si="0"/>
        <v>78836</v>
      </c>
    </row>
    <row r="46" spans="1:17">
      <c r="A46" s="31">
        <v>44671</v>
      </c>
      <c r="B46" s="26" t="s">
        <v>83</v>
      </c>
      <c r="C46" s="27"/>
      <c r="D46" s="27">
        <v>245766</v>
      </c>
      <c r="E46" s="27">
        <f t="shared" si="0"/>
        <v>324602</v>
      </c>
    </row>
    <row r="47" spans="1:17">
      <c r="A47" s="31">
        <v>44677</v>
      </c>
      <c r="B47" s="26" t="s">
        <v>87</v>
      </c>
      <c r="C47" s="27">
        <v>68330</v>
      </c>
      <c r="D47" s="27"/>
      <c r="E47" s="27">
        <f t="shared" si="0"/>
        <v>256272</v>
      </c>
    </row>
    <row r="48" spans="1:17">
      <c r="A48" s="31">
        <v>44678</v>
      </c>
      <c r="B48" s="26" t="s">
        <v>84</v>
      </c>
      <c r="C48" s="27">
        <v>8525</v>
      </c>
      <c r="D48" s="27"/>
      <c r="E48" s="27">
        <f t="shared" si="0"/>
        <v>247747</v>
      </c>
    </row>
    <row r="49" spans="1:17">
      <c r="A49" s="31">
        <v>44678</v>
      </c>
      <c r="B49" s="26" t="s">
        <v>1</v>
      </c>
      <c r="C49" s="27">
        <f>G49+I49+K49</f>
        <v>156009</v>
      </c>
      <c r="D49" s="27"/>
      <c r="E49" s="27">
        <f t="shared" si="0"/>
        <v>91738</v>
      </c>
      <c r="F49" s="33" t="s">
        <v>109</v>
      </c>
      <c r="G49" s="4">
        <v>136667</v>
      </c>
      <c r="H49" s="33" t="s">
        <v>110</v>
      </c>
      <c r="I49" s="4">
        <v>728</v>
      </c>
      <c r="J49" s="33" t="s">
        <v>111</v>
      </c>
      <c r="K49" s="4">
        <v>18614</v>
      </c>
    </row>
    <row r="50" spans="1:17">
      <c r="A50" s="31">
        <v>44679</v>
      </c>
      <c r="B50" s="26" t="s">
        <v>86</v>
      </c>
      <c r="C50" s="27">
        <v>6276</v>
      </c>
      <c r="D50" s="27"/>
      <c r="E50" s="27">
        <f t="shared" si="0"/>
        <v>85462</v>
      </c>
    </row>
    <row r="51" spans="1:17">
      <c r="A51" s="31">
        <v>44685</v>
      </c>
      <c r="B51" s="26" t="s">
        <v>1</v>
      </c>
      <c r="C51" s="27">
        <f>G51</f>
        <v>0</v>
      </c>
      <c r="D51" s="27"/>
      <c r="E51" s="27">
        <f>E50-C51+D51</f>
        <v>85462</v>
      </c>
      <c r="F51" s="34" t="s">
        <v>116</v>
      </c>
      <c r="G51" s="32">
        <v>0</v>
      </c>
    </row>
    <row r="52" spans="1:17">
      <c r="A52" s="31">
        <v>44691</v>
      </c>
      <c r="B52" s="26" t="s">
        <v>1</v>
      </c>
      <c r="C52" s="27">
        <f>G52+I52+K52+M52+O52+Q52</f>
        <v>42136</v>
      </c>
      <c r="D52" s="22"/>
      <c r="E52" s="27">
        <f>E51-C52+D52</f>
        <v>43326</v>
      </c>
      <c r="F52" s="33" t="s">
        <v>112</v>
      </c>
      <c r="G52" s="4">
        <v>3000</v>
      </c>
      <c r="H52" s="33" t="s">
        <v>113</v>
      </c>
      <c r="I52" s="4">
        <v>0</v>
      </c>
      <c r="J52" s="33" t="s">
        <v>114</v>
      </c>
      <c r="K52" s="4">
        <v>0</v>
      </c>
      <c r="L52" s="33" t="s">
        <v>115</v>
      </c>
      <c r="M52" s="4">
        <v>21523</v>
      </c>
      <c r="N52" s="33" t="s">
        <v>117</v>
      </c>
      <c r="O52" s="4">
        <v>4006</v>
      </c>
      <c r="P52" s="33" t="s">
        <v>118</v>
      </c>
      <c r="Q52" s="4">
        <v>13607</v>
      </c>
    </row>
    <row r="53" spans="1:17">
      <c r="A53" s="31">
        <v>44691</v>
      </c>
      <c r="B53" s="26" t="s">
        <v>85</v>
      </c>
      <c r="C53" s="27">
        <v>40000</v>
      </c>
      <c r="D53" s="22"/>
      <c r="E53" s="27">
        <f>E52-C53+D53</f>
        <v>3326</v>
      </c>
    </row>
    <row r="54" spans="1:17">
      <c r="A54" s="31">
        <v>44701</v>
      </c>
      <c r="B54" s="26" t="s">
        <v>83</v>
      </c>
      <c r="C54" s="27"/>
      <c r="D54" s="27">
        <v>243692</v>
      </c>
      <c r="E54" s="27">
        <f t="shared" ref="E54:E59" si="1">E53-C54+D54</f>
        <v>247018</v>
      </c>
    </row>
    <row r="55" spans="1:17">
      <c r="A55" s="31">
        <v>44704</v>
      </c>
      <c r="B55" s="26" t="s">
        <v>124</v>
      </c>
      <c r="C55" s="27"/>
      <c r="D55" s="27">
        <v>70000</v>
      </c>
      <c r="E55" s="27">
        <f t="shared" si="1"/>
        <v>317018</v>
      </c>
    </row>
    <row r="56" spans="1:17">
      <c r="A56" s="31">
        <v>44707</v>
      </c>
      <c r="B56" s="26" t="s">
        <v>87</v>
      </c>
      <c r="C56" s="27">
        <v>68330</v>
      </c>
      <c r="D56" s="27"/>
      <c r="E56" s="27">
        <f t="shared" si="1"/>
        <v>248688</v>
      </c>
    </row>
    <row r="57" spans="1:17">
      <c r="A57" s="31">
        <v>44708</v>
      </c>
      <c r="B57" s="26" t="s">
        <v>84</v>
      </c>
      <c r="C57" s="27">
        <v>13436</v>
      </c>
      <c r="D57" s="27"/>
      <c r="E57" s="27">
        <f t="shared" si="1"/>
        <v>235252</v>
      </c>
    </row>
    <row r="58" spans="1:17">
      <c r="A58" s="31">
        <v>44708</v>
      </c>
      <c r="B58" s="26" t="s">
        <v>1</v>
      </c>
      <c r="C58" s="27">
        <f>G58+I58+K58</f>
        <v>133602</v>
      </c>
      <c r="D58" s="27"/>
      <c r="E58" s="27">
        <f t="shared" si="1"/>
        <v>101650</v>
      </c>
      <c r="F58" s="33" t="s">
        <v>109</v>
      </c>
      <c r="G58" s="4">
        <v>116065</v>
      </c>
      <c r="H58" s="33" t="s">
        <v>110</v>
      </c>
      <c r="I58" s="4">
        <v>728</v>
      </c>
      <c r="J58" s="33" t="s">
        <v>111</v>
      </c>
      <c r="K58" s="4">
        <v>16809</v>
      </c>
    </row>
    <row r="59" spans="1:17">
      <c r="A59" s="31">
        <v>44709</v>
      </c>
      <c r="B59" s="26" t="s">
        <v>86</v>
      </c>
      <c r="C59" s="27">
        <v>6276</v>
      </c>
      <c r="D59" s="27"/>
      <c r="E59" s="27">
        <f t="shared" si="1"/>
        <v>95374</v>
      </c>
    </row>
    <row r="60" spans="1:17">
      <c r="A60" s="31">
        <v>44718</v>
      </c>
      <c r="B60" s="26" t="s">
        <v>1</v>
      </c>
      <c r="C60" s="27">
        <f>G60</f>
        <v>2000</v>
      </c>
      <c r="D60" s="27"/>
      <c r="E60" s="27">
        <f>E59-C60+D60</f>
        <v>93374</v>
      </c>
      <c r="F60" s="34" t="s">
        <v>116</v>
      </c>
      <c r="G60" s="32">
        <v>2000</v>
      </c>
    </row>
    <row r="61" spans="1:17">
      <c r="A61" s="31">
        <v>44722</v>
      </c>
      <c r="B61" s="26" t="s">
        <v>1</v>
      </c>
      <c r="C61" s="27">
        <f>G61+I61+K61+M61+O61+Q61</f>
        <v>62763</v>
      </c>
      <c r="D61" s="22"/>
      <c r="E61" s="27">
        <f>E60-C61+D61</f>
        <v>30611</v>
      </c>
      <c r="F61" s="33" t="s">
        <v>112</v>
      </c>
      <c r="G61" s="4">
        <v>3130</v>
      </c>
      <c r="H61" s="33" t="s">
        <v>113</v>
      </c>
      <c r="I61" s="4">
        <v>0</v>
      </c>
      <c r="J61" s="33" t="s">
        <v>114</v>
      </c>
      <c r="K61" s="4">
        <v>0</v>
      </c>
      <c r="L61" s="33" t="s">
        <v>115</v>
      </c>
      <c r="M61" s="4">
        <v>48317</v>
      </c>
      <c r="N61" s="33" t="s">
        <v>117</v>
      </c>
      <c r="O61" s="4">
        <v>3996</v>
      </c>
      <c r="P61" s="33" t="s">
        <v>118</v>
      </c>
      <c r="Q61" s="4">
        <v>7320</v>
      </c>
    </row>
    <row r="62" spans="1:17">
      <c r="A62" s="31">
        <v>44722</v>
      </c>
      <c r="B62" s="26" t="s">
        <v>122</v>
      </c>
      <c r="C62" s="27"/>
      <c r="D62" s="35">
        <v>292947</v>
      </c>
      <c r="E62" s="27">
        <f t="shared" ref="E62:E68" si="2">E61-C62+D62</f>
        <v>323558</v>
      </c>
    </row>
    <row r="63" spans="1:17">
      <c r="A63" s="31">
        <v>44732</v>
      </c>
      <c r="B63" s="26" t="s">
        <v>83</v>
      </c>
      <c r="C63" s="27"/>
      <c r="D63" s="27">
        <v>245409</v>
      </c>
      <c r="E63" s="27">
        <f t="shared" si="2"/>
        <v>568967</v>
      </c>
    </row>
    <row r="64" spans="1:17">
      <c r="A64" s="31">
        <v>44738</v>
      </c>
      <c r="B64" s="26" t="s">
        <v>87</v>
      </c>
      <c r="C64" s="27">
        <v>68330</v>
      </c>
      <c r="D64" s="27"/>
      <c r="E64" s="27">
        <f t="shared" si="2"/>
        <v>500637</v>
      </c>
    </row>
    <row r="65" spans="1:17">
      <c r="A65" s="31">
        <v>44739</v>
      </c>
      <c r="B65" s="26" t="s">
        <v>84</v>
      </c>
      <c r="C65" s="27">
        <v>7628</v>
      </c>
      <c r="D65" s="27"/>
      <c r="E65" s="27">
        <f t="shared" si="2"/>
        <v>493009</v>
      </c>
    </row>
    <row r="66" spans="1:17">
      <c r="A66" s="31">
        <v>44739</v>
      </c>
      <c r="B66" s="26" t="s">
        <v>1</v>
      </c>
      <c r="C66" s="27">
        <f>G66+I66+K66</f>
        <v>236305</v>
      </c>
      <c r="D66" s="27"/>
      <c r="E66" s="27">
        <f t="shared" si="2"/>
        <v>256704</v>
      </c>
      <c r="F66" s="33" t="s">
        <v>109</v>
      </c>
      <c r="G66" s="4">
        <v>217604</v>
      </c>
      <c r="H66" s="33" t="s">
        <v>110</v>
      </c>
      <c r="I66" s="4">
        <v>3508</v>
      </c>
      <c r="J66" s="33" t="s">
        <v>111</v>
      </c>
      <c r="K66" s="4">
        <v>15193</v>
      </c>
    </row>
    <row r="67" spans="1:17">
      <c r="A67" s="31">
        <v>44740</v>
      </c>
      <c r="B67" s="26" t="s">
        <v>86</v>
      </c>
      <c r="C67" s="27">
        <v>6276</v>
      </c>
      <c r="D67" s="27"/>
      <c r="E67" s="27">
        <f t="shared" si="2"/>
        <v>250428</v>
      </c>
    </row>
    <row r="68" spans="1:17">
      <c r="A68" s="31">
        <v>44743</v>
      </c>
      <c r="B68" s="26" t="s">
        <v>85</v>
      </c>
      <c r="C68" s="27">
        <v>20000</v>
      </c>
      <c r="D68" s="27"/>
      <c r="E68" s="27">
        <f t="shared" si="2"/>
        <v>230428</v>
      </c>
    </row>
    <row r="69" spans="1:17">
      <c r="A69" s="31">
        <v>44746</v>
      </c>
      <c r="B69" s="26" t="s">
        <v>1</v>
      </c>
      <c r="C69" s="27">
        <f>G69</f>
        <v>1000</v>
      </c>
      <c r="D69" s="27"/>
      <c r="E69" s="27">
        <f>E68-C69+D69</f>
        <v>229428</v>
      </c>
      <c r="F69" s="34" t="s">
        <v>116</v>
      </c>
      <c r="G69" s="32">
        <v>1000</v>
      </c>
    </row>
    <row r="70" spans="1:17">
      <c r="A70" s="31">
        <v>44753</v>
      </c>
      <c r="B70" s="26" t="s">
        <v>1</v>
      </c>
      <c r="C70" s="27">
        <f>G70+I70+K70+M70+O70+Q70</f>
        <v>42672</v>
      </c>
      <c r="D70" s="22"/>
      <c r="E70" s="27">
        <f>E69-C70+D70</f>
        <v>186756</v>
      </c>
      <c r="F70" s="33" t="s">
        <v>112</v>
      </c>
      <c r="G70" s="4">
        <v>4650</v>
      </c>
      <c r="H70" s="33" t="s">
        <v>113</v>
      </c>
      <c r="I70" s="4">
        <v>0</v>
      </c>
      <c r="J70" s="33" t="s">
        <v>114</v>
      </c>
      <c r="K70" s="4">
        <v>0</v>
      </c>
      <c r="L70" s="33" t="s">
        <v>115</v>
      </c>
      <c r="M70" s="4">
        <v>22921</v>
      </c>
      <c r="N70" s="33" t="s">
        <v>117</v>
      </c>
      <c r="O70" s="4">
        <v>3996</v>
      </c>
      <c r="P70" s="33" t="s">
        <v>118</v>
      </c>
      <c r="Q70" s="4">
        <v>11105</v>
      </c>
    </row>
    <row r="71" spans="1:17">
      <c r="A71" s="31">
        <v>44762</v>
      </c>
      <c r="B71" s="26" t="s">
        <v>83</v>
      </c>
      <c r="C71" s="27"/>
      <c r="D71" s="27">
        <v>246745</v>
      </c>
      <c r="E71" s="27">
        <f t="shared" ref="E71:E107" si="3">E70-C71+D71</f>
        <v>433501</v>
      </c>
    </row>
    <row r="72" spans="1:17">
      <c r="A72" s="31">
        <v>44768</v>
      </c>
      <c r="B72" s="26" t="s">
        <v>87</v>
      </c>
      <c r="C72" s="27">
        <v>68330</v>
      </c>
      <c r="D72" s="27"/>
      <c r="E72" s="27">
        <f t="shared" si="3"/>
        <v>365171</v>
      </c>
    </row>
    <row r="73" spans="1:17">
      <c r="A73" s="31">
        <v>44769</v>
      </c>
      <c r="B73" s="26" t="s">
        <v>84</v>
      </c>
      <c r="C73" s="27">
        <v>37628</v>
      </c>
      <c r="D73" s="27"/>
      <c r="E73" s="27">
        <f t="shared" si="3"/>
        <v>327543</v>
      </c>
    </row>
    <row r="74" spans="1:17">
      <c r="A74" s="31">
        <v>44769</v>
      </c>
      <c r="B74" s="26" t="s">
        <v>1</v>
      </c>
      <c r="C74" s="27">
        <f>G74+I74+K74</f>
        <v>271764</v>
      </c>
      <c r="D74" s="27"/>
      <c r="E74" s="27">
        <f t="shared" si="3"/>
        <v>55779</v>
      </c>
      <c r="F74" s="33" t="s">
        <v>109</v>
      </c>
      <c r="G74" s="4">
        <v>252860</v>
      </c>
      <c r="H74" s="33" t="s">
        <v>110</v>
      </c>
      <c r="I74" s="4">
        <v>4728</v>
      </c>
      <c r="J74" s="33" t="s">
        <v>111</v>
      </c>
      <c r="K74" s="4">
        <v>14176</v>
      </c>
    </row>
    <row r="75" spans="1:17">
      <c r="A75" s="31">
        <v>44770</v>
      </c>
      <c r="B75" s="26" t="s">
        <v>86</v>
      </c>
      <c r="C75" s="27">
        <v>6276</v>
      </c>
      <c r="D75" s="27"/>
      <c r="E75" s="27">
        <f t="shared" si="3"/>
        <v>49503</v>
      </c>
    </row>
    <row r="76" spans="1:17">
      <c r="A76" s="31">
        <v>44777</v>
      </c>
      <c r="B76" s="26" t="s">
        <v>1</v>
      </c>
      <c r="C76" s="27">
        <f>G76</f>
        <v>0</v>
      </c>
      <c r="D76" s="27"/>
      <c r="E76" s="27">
        <f t="shared" si="3"/>
        <v>49503</v>
      </c>
      <c r="F76" s="34" t="s">
        <v>116</v>
      </c>
      <c r="G76" s="32">
        <v>0</v>
      </c>
    </row>
    <row r="77" spans="1:17">
      <c r="A77" s="31">
        <v>44783</v>
      </c>
      <c r="B77" s="26" t="s">
        <v>1</v>
      </c>
      <c r="C77" s="27">
        <f>G77+I77+K77+M77+O77+Q77</f>
        <v>38076</v>
      </c>
      <c r="D77" s="22"/>
      <c r="E77" s="27">
        <f t="shared" si="3"/>
        <v>11427</v>
      </c>
      <c r="F77" s="33" t="s">
        <v>112</v>
      </c>
      <c r="G77" s="4">
        <v>3000</v>
      </c>
      <c r="H77" s="33" t="s">
        <v>113</v>
      </c>
      <c r="I77" s="4">
        <v>0</v>
      </c>
      <c r="J77" s="33" t="s">
        <v>114</v>
      </c>
      <c r="K77" s="4">
        <v>0</v>
      </c>
      <c r="L77" s="33" t="s">
        <v>115</v>
      </c>
      <c r="M77" s="4">
        <v>18504</v>
      </c>
      <c r="N77" s="33" t="s">
        <v>117</v>
      </c>
      <c r="O77" s="4">
        <v>3996</v>
      </c>
      <c r="P77" s="33" t="s">
        <v>118</v>
      </c>
      <c r="Q77" s="4">
        <v>12576</v>
      </c>
    </row>
    <row r="78" spans="1:17">
      <c r="A78" s="31">
        <v>44793</v>
      </c>
      <c r="B78" s="26" t="s">
        <v>83</v>
      </c>
      <c r="C78" s="27"/>
      <c r="D78" s="27">
        <v>245987</v>
      </c>
      <c r="E78" s="27">
        <f t="shared" si="3"/>
        <v>257414</v>
      </c>
    </row>
    <row r="79" spans="1:17">
      <c r="A79" s="31">
        <v>44799</v>
      </c>
      <c r="B79" s="26" t="s">
        <v>87</v>
      </c>
      <c r="C79" s="27">
        <v>68330</v>
      </c>
      <c r="D79" s="27"/>
      <c r="E79" s="27">
        <f t="shared" si="3"/>
        <v>189084</v>
      </c>
    </row>
    <row r="80" spans="1:17">
      <c r="A80" s="31">
        <v>44800</v>
      </c>
      <c r="B80" s="26" t="s">
        <v>84</v>
      </c>
      <c r="C80" s="27">
        <v>7628</v>
      </c>
      <c r="D80" s="27"/>
      <c r="E80" s="27">
        <f t="shared" si="3"/>
        <v>181456</v>
      </c>
    </row>
    <row r="81" spans="1:17">
      <c r="A81" s="31">
        <v>44800</v>
      </c>
      <c r="B81" s="26" t="s">
        <v>1</v>
      </c>
      <c r="C81" s="27">
        <f>G81+I81+K81</f>
        <v>160706</v>
      </c>
      <c r="D81" s="27"/>
      <c r="E81" s="27">
        <f t="shared" si="3"/>
        <v>20750</v>
      </c>
      <c r="F81" s="33" t="s">
        <v>109</v>
      </c>
      <c r="G81" s="4">
        <v>144146</v>
      </c>
      <c r="H81" s="33" t="s">
        <v>110</v>
      </c>
      <c r="I81" s="4">
        <v>1728</v>
      </c>
      <c r="J81" s="33" t="s">
        <v>111</v>
      </c>
      <c r="K81" s="4">
        <v>14832</v>
      </c>
    </row>
    <row r="82" spans="1:17">
      <c r="A82" s="31">
        <v>44801</v>
      </c>
      <c r="B82" s="26" t="s">
        <v>86</v>
      </c>
      <c r="C82" s="27">
        <v>6276</v>
      </c>
      <c r="D82" s="27"/>
      <c r="E82" s="27">
        <f t="shared" si="3"/>
        <v>14474</v>
      </c>
    </row>
    <row r="83" spans="1:17">
      <c r="A83" s="31">
        <v>44808</v>
      </c>
      <c r="B83" s="26" t="s">
        <v>1</v>
      </c>
      <c r="C83" s="27">
        <f>G83</f>
        <v>0</v>
      </c>
      <c r="D83" s="27"/>
      <c r="E83" s="27">
        <f t="shared" si="3"/>
        <v>14474</v>
      </c>
      <c r="F83" s="33" t="s">
        <v>116</v>
      </c>
      <c r="G83" s="4">
        <v>0</v>
      </c>
    </row>
    <row r="84" spans="1:17">
      <c r="A84" s="31">
        <v>44809</v>
      </c>
      <c r="B84" s="26" t="s">
        <v>108</v>
      </c>
      <c r="C84" s="27">
        <v>0</v>
      </c>
      <c r="D84" s="27">
        <v>20000</v>
      </c>
      <c r="E84" s="27">
        <f t="shared" si="3"/>
        <v>34474</v>
      </c>
    </row>
    <row r="85" spans="1:17">
      <c r="A85" s="31">
        <v>44816</v>
      </c>
      <c r="B85" s="26" t="s">
        <v>1</v>
      </c>
      <c r="C85" s="27">
        <f>G85+I85+K85+M85+O85+Q85</f>
        <v>29815</v>
      </c>
      <c r="D85" s="22"/>
      <c r="E85" s="27">
        <f t="shared" si="3"/>
        <v>4659</v>
      </c>
      <c r="F85" s="33" t="s">
        <v>112</v>
      </c>
      <c r="G85" s="4">
        <v>5658</v>
      </c>
      <c r="H85" s="33" t="s">
        <v>113</v>
      </c>
      <c r="I85" s="4">
        <v>0</v>
      </c>
      <c r="J85" s="33" t="s">
        <v>114</v>
      </c>
      <c r="K85" s="4">
        <v>0</v>
      </c>
      <c r="L85" s="33" t="s">
        <v>115</v>
      </c>
      <c r="M85" s="4">
        <v>6753</v>
      </c>
      <c r="N85" s="33" t="s">
        <v>117</v>
      </c>
      <c r="O85" s="4">
        <v>3996</v>
      </c>
      <c r="P85" s="33" t="s">
        <v>118</v>
      </c>
      <c r="Q85" s="4">
        <v>13408</v>
      </c>
    </row>
    <row r="86" spans="1:17">
      <c r="A86" s="31">
        <v>44820</v>
      </c>
      <c r="B86" s="26" t="s">
        <v>85</v>
      </c>
      <c r="C86" s="27">
        <v>4110</v>
      </c>
      <c r="D86" s="22"/>
      <c r="E86" s="27">
        <f t="shared" si="3"/>
        <v>549</v>
      </c>
    </row>
    <row r="87" spans="1:17">
      <c r="A87" s="31">
        <v>44824</v>
      </c>
      <c r="B87" s="26" t="s">
        <v>83</v>
      </c>
      <c r="C87" s="27"/>
      <c r="D87" s="27">
        <v>245987</v>
      </c>
      <c r="E87" s="27">
        <f t="shared" si="3"/>
        <v>246536</v>
      </c>
    </row>
    <row r="88" spans="1:17">
      <c r="A88" s="31">
        <v>44830</v>
      </c>
      <c r="B88" s="26" t="s">
        <v>87</v>
      </c>
      <c r="C88" s="27">
        <v>68330</v>
      </c>
      <c r="D88" s="27"/>
      <c r="E88" s="27">
        <f t="shared" si="3"/>
        <v>178206</v>
      </c>
    </row>
    <row r="89" spans="1:17">
      <c r="A89" s="31">
        <v>44831</v>
      </c>
      <c r="B89" s="26" t="s">
        <v>84</v>
      </c>
      <c r="C89" s="27">
        <v>7628</v>
      </c>
      <c r="D89" s="27"/>
      <c r="E89" s="27">
        <f t="shared" si="3"/>
        <v>170578</v>
      </c>
    </row>
    <row r="90" spans="1:17">
      <c r="A90" s="31">
        <v>44831</v>
      </c>
      <c r="B90" s="26" t="s">
        <v>1</v>
      </c>
      <c r="C90" s="27">
        <f>G90+I90+K90</f>
        <v>153742</v>
      </c>
      <c r="D90" s="27"/>
      <c r="E90" s="27">
        <f t="shared" si="3"/>
        <v>16836</v>
      </c>
      <c r="F90" s="33" t="s">
        <v>109</v>
      </c>
      <c r="G90" s="4">
        <v>138078</v>
      </c>
      <c r="H90" s="33" t="s">
        <v>110</v>
      </c>
      <c r="I90" s="4">
        <v>2728</v>
      </c>
      <c r="J90" s="33" t="s">
        <v>111</v>
      </c>
      <c r="K90" s="4">
        <v>12936</v>
      </c>
    </row>
    <row r="91" spans="1:17">
      <c r="A91" s="31">
        <v>44832</v>
      </c>
      <c r="B91" s="26" t="s">
        <v>86</v>
      </c>
      <c r="C91" s="27">
        <v>6276</v>
      </c>
      <c r="D91" s="27"/>
      <c r="E91" s="27">
        <f t="shared" si="3"/>
        <v>10560</v>
      </c>
    </row>
    <row r="92" spans="1:17">
      <c r="A92" s="31">
        <v>44834</v>
      </c>
      <c r="B92" s="26" t="s">
        <v>108</v>
      </c>
      <c r="C92" s="27"/>
      <c r="D92" s="27">
        <v>10000</v>
      </c>
      <c r="E92" s="27">
        <f t="shared" si="3"/>
        <v>20560</v>
      </c>
    </row>
    <row r="93" spans="1:17">
      <c r="A93" s="31">
        <v>44835</v>
      </c>
      <c r="B93" s="26" t="s">
        <v>85</v>
      </c>
      <c r="C93" s="27">
        <v>10000</v>
      </c>
      <c r="D93" s="27">
        <v>0</v>
      </c>
      <c r="E93" s="27">
        <f t="shared" si="3"/>
        <v>10560</v>
      </c>
    </row>
    <row r="94" spans="1:17">
      <c r="A94" s="31">
        <v>44838</v>
      </c>
      <c r="B94" s="26" t="s">
        <v>1</v>
      </c>
      <c r="C94" s="27">
        <f>G94</f>
        <v>9000</v>
      </c>
      <c r="D94" s="27"/>
      <c r="E94" s="27">
        <f t="shared" si="3"/>
        <v>1560</v>
      </c>
      <c r="F94" s="34" t="s">
        <v>116</v>
      </c>
      <c r="G94" s="32">
        <v>9000</v>
      </c>
    </row>
    <row r="95" spans="1:17">
      <c r="A95" s="31">
        <v>44840</v>
      </c>
      <c r="B95" s="26" t="s">
        <v>108</v>
      </c>
      <c r="C95" s="27"/>
      <c r="D95" s="27">
        <v>30000</v>
      </c>
      <c r="E95" s="27">
        <f t="shared" si="3"/>
        <v>31560</v>
      </c>
      <c r="F95" s="34"/>
      <c r="G95" s="32"/>
    </row>
    <row r="96" spans="1:17">
      <c r="A96" s="31">
        <v>44844</v>
      </c>
      <c r="B96" s="26" t="s">
        <v>1</v>
      </c>
      <c r="C96" s="27">
        <f>G96+I96+K96+M96+O96+Q96</f>
        <v>24919</v>
      </c>
      <c r="D96" s="22"/>
      <c r="E96" s="27">
        <f t="shared" si="3"/>
        <v>6641</v>
      </c>
      <c r="F96" s="33" t="s">
        <v>112</v>
      </c>
      <c r="G96" s="4">
        <v>3000</v>
      </c>
      <c r="H96" s="33" t="s">
        <v>113</v>
      </c>
      <c r="I96" s="4">
        <v>2200</v>
      </c>
      <c r="J96" s="33" t="s">
        <v>114</v>
      </c>
      <c r="K96" s="4">
        <v>0</v>
      </c>
      <c r="L96" s="33" t="s">
        <v>115</v>
      </c>
      <c r="M96" s="4">
        <v>6661</v>
      </c>
      <c r="N96" s="33" t="s">
        <v>117</v>
      </c>
      <c r="O96" s="4">
        <v>3996</v>
      </c>
      <c r="P96" s="33" t="s">
        <v>118</v>
      </c>
      <c r="Q96" s="4">
        <v>9062</v>
      </c>
    </row>
    <row r="97" spans="1:17">
      <c r="A97" s="31">
        <v>44847</v>
      </c>
      <c r="B97" s="26" t="s">
        <v>85</v>
      </c>
      <c r="C97" s="27">
        <v>6000</v>
      </c>
      <c r="D97" s="22"/>
      <c r="E97" s="27">
        <v>642</v>
      </c>
    </row>
    <row r="98" spans="1:17">
      <c r="A98" s="31">
        <v>44853</v>
      </c>
      <c r="B98" s="26" t="s">
        <v>127</v>
      </c>
      <c r="C98" s="27"/>
      <c r="D98" s="22">
        <v>2592</v>
      </c>
      <c r="E98" s="27">
        <f t="shared" si="3"/>
        <v>3234</v>
      </c>
    </row>
    <row r="99" spans="1:17">
      <c r="A99" s="31">
        <v>44854</v>
      </c>
      <c r="B99" s="26" t="s">
        <v>83</v>
      </c>
      <c r="C99" s="27"/>
      <c r="D99" s="27">
        <v>245987</v>
      </c>
      <c r="E99" s="27">
        <f t="shared" si="3"/>
        <v>249221</v>
      </c>
    </row>
    <row r="100" spans="1:17">
      <c r="A100" s="31">
        <v>44854</v>
      </c>
      <c r="B100" s="26" t="s">
        <v>126</v>
      </c>
      <c r="C100" s="27">
        <v>10000</v>
      </c>
      <c r="D100" s="27"/>
      <c r="E100" s="27">
        <f t="shared" si="3"/>
        <v>239221</v>
      </c>
    </row>
    <row r="101" spans="1:17">
      <c r="A101" s="31">
        <v>44858</v>
      </c>
      <c r="B101" s="26" t="s">
        <v>108</v>
      </c>
      <c r="C101" s="27"/>
      <c r="D101" s="27">
        <v>20000</v>
      </c>
      <c r="E101" s="27">
        <f t="shared" si="3"/>
        <v>259221</v>
      </c>
    </row>
    <row r="102" spans="1:17">
      <c r="A102" s="31">
        <v>44860</v>
      </c>
      <c r="B102" s="26" t="s">
        <v>87</v>
      </c>
      <c r="C102" s="27">
        <v>68330</v>
      </c>
      <c r="D102" s="27"/>
      <c r="E102" s="27">
        <f t="shared" si="3"/>
        <v>190891</v>
      </c>
    </row>
    <row r="103" spans="1:17">
      <c r="A103" s="31">
        <v>44861</v>
      </c>
      <c r="B103" s="26" t="s">
        <v>84</v>
      </c>
      <c r="C103" s="27">
        <v>7628</v>
      </c>
      <c r="D103" s="27"/>
      <c r="E103" s="27">
        <f t="shared" si="3"/>
        <v>183263</v>
      </c>
    </row>
    <row r="104" spans="1:17">
      <c r="A104" s="31">
        <v>44861</v>
      </c>
      <c r="B104" s="26" t="s">
        <v>1</v>
      </c>
      <c r="C104" s="27">
        <f>G104+I104+K104</f>
        <v>166776</v>
      </c>
      <c r="D104" s="27"/>
      <c r="E104" s="27">
        <f t="shared" si="3"/>
        <v>16487</v>
      </c>
      <c r="F104" s="33" t="s">
        <v>109</v>
      </c>
      <c r="G104" s="4">
        <v>145821</v>
      </c>
      <c r="H104" s="33" t="s">
        <v>110</v>
      </c>
      <c r="I104" s="4">
        <v>1728</v>
      </c>
      <c r="J104" s="33" t="s">
        <v>111</v>
      </c>
      <c r="K104" s="4">
        <v>19227</v>
      </c>
    </row>
    <row r="105" spans="1:17">
      <c r="A105" s="31">
        <v>44862</v>
      </c>
      <c r="B105" s="26" t="s">
        <v>86</v>
      </c>
      <c r="C105" s="27">
        <v>6276</v>
      </c>
      <c r="D105" s="27"/>
      <c r="E105" s="27">
        <f t="shared" si="3"/>
        <v>10211</v>
      </c>
    </row>
    <row r="106" spans="1:17">
      <c r="A106" s="31">
        <v>44867</v>
      </c>
      <c r="B106" s="26" t="s">
        <v>108</v>
      </c>
      <c r="C106" s="27"/>
      <c r="D106" s="27">
        <v>50000</v>
      </c>
      <c r="E106" s="27">
        <f t="shared" si="3"/>
        <v>60211</v>
      </c>
    </row>
    <row r="107" spans="1:17">
      <c r="A107" s="31">
        <v>44867</v>
      </c>
      <c r="B107" s="26" t="s">
        <v>85</v>
      </c>
      <c r="C107" s="27">
        <v>30000</v>
      </c>
      <c r="D107" s="27"/>
      <c r="E107" s="27">
        <f t="shared" si="3"/>
        <v>30211</v>
      </c>
    </row>
    <row r="108" spans="1:17">
      <c r="A108" s="31">
        <v>44869</v>
      </c>
      <c r="B108" s="26" t="s">
        <v>1</v>
      </c>
      <c r="C108" s="27">
        <f>G108</f>
        <v>0</v>
      </c>
      <c r="D108" s="27"/>
      <c r="E108" s="27">
        <f>E107-C108+D108</f>
        <v>30211</v>
      </c>
      <c r="F108" s="33" t="s">
        <v>116</v>
      </c>
      <c r="G108" s="4">
        <v>0</v>
      </c>
    </row>
    <row r="109" spans="1:17">
      <c r="A109" s="31">
        <v>44870</v>
      </c>
      <c r="B109" s="26" t="s">
        <v>129</v>
      </c>
      <c r="C109" s="27">
        <f>G109</f>
        <v>0</v>
      </c>
      <c r="D109" s="27">
        <v>10000</v>
      </c>
      <c r="E109" s="27">
        <f>E108-C109+D109</f>
        <v>40211</v>
      </c>
    </row>
    <row r="110" spans="1:17">
      <c r="A110" s="31">
        <v>44875</v>
      </c>
      <c r="B110" s="26" t="s">
        <v>1</v>
      </c>
      <c r="C110" s="27">
        <f>G110+I110+K110+M110+O110+Q110</f>
        <v>28313</v>
      </c>
      <c r="D110" s="22"/>
      <c r="E110" s="27">
        <f t="shared" ref="E110:E167" si="4">E109-C110+D110</f>
        <v>11898</v>
      </c>
      <c r="F110" s="33" t="s">
        <v>112</v>
      </c>
      <c r="G110" s="4">
        <v>4200</v>
      </c>
      <c r="H110" s="33" t="s">
        <v>113</v>
      </c>
      <c r="I110" s="4">
        <v>0</v>
      </c>
      <c r="J110" s="33" t="s">
        <v>114</v>
      </c>
      <c r="K110" s="4">
        <v>0</v>
      </c>
      <c r="L110" s="33" t="s">
        <v>115</v>
      </c>
      <c r="M110" s="4">
        <v>8605</v>
      </c>
      <c r="N110" s="33" t="s">
        <v>117</v>
      </c>
      <c r="O110" s="4">
        <v>3995</v>
      </c>
      <c r="P110" s="33" t="s">
        <v>118</v>
      </c>
      <c r="Q110" s="4">
        <v>11513</v>
      </c>
    </row>
    <row r="111" spans="1:17">
      <c r="A111" s="31">
        <v>44883</v>
      </c>
      <c r="B111" s="26" t="s">
        <v>83</v>
      </c>
      <c r="C111" s="27"/>
      <c r="D111" s="27">
        <v>251805</v>
      </c>
      <c r="E111" s="27">
        <f t="shared" si="4"/>
        <v>263703</v>
      </c>
    </row>
    <row r="112" spans="1:17">
      <c r="A112" s="31">
        <v>44883</v>
      </c>
      <c r="B112" s="26" t="s">
        <v>85</v>
      </c>
      <c r="C112" s="27">
        <v>30000</v>
      </c>
      <c r="D112" s="27"/>
      <c r="E112" s="27">
        <f t="shared" si="4"/>
        <v>233703</v>
      </c>
    </row>
    <row r="113" spans="1:17">
      <c r="A113" s="31">
        <v>44886</v>
      </c>
      <c r="B113" s="26" t="s">
        <v>129</v>
      </c>
      <c r="C113" s="27"/>
      <c r="D113" s="27">
        <v>20000</v>
      </c>
      <c r="E113" s="27">
        <f t="shared" si="4"/>
        <v>253703</v>
      </c>
    </row>
    <row r="114" spans="1:17">
      <c r="A114" s="31">
        <v>44886</v>
      </c>
      <c r="B114" s="26" t="s">
        <v>108</v>
      </c>
      <c r="C114" s="27"/>
      <c r="D114" s="27">
        <v>60000</v>
      </c>
      <c r="E114" s="27">
        <f t="shared" si="4"/>
        <v>313703</v>
      </c>
    </row>
    <row r="115" spans="1:17">
      <c r="A115" s="31">
        <v>44891</v>
      </c>
      <c r="B115" s="26" t="s">
        <v>87</v>
      </c>
      <c r="C115" s="27">
        <v>68330</v>
      </c>
      <c r="D115" s="27"/>
      <c r="E115" s="27">
        <f t="shared" si="4"/>
        <v>245373</v>
      </c>
    </row>
    <row r="116" spans="1:17">
      <c r="A116" s="31">
        <v>44892</v>
      </c>
      <c r="B116" s="26" t="s">
        <v>84</v>
      </c>
      <c r="C116" s="27">
        <v>7628</v>
      </c>
      <c r="D116" s="27"/>
      <c r="E116" s="27">
        <f t="shared" si="4"/>
        <v>237745</v>
      </c>
    </row>
    <row r="117" spans="1:17">
      <c r="A117" s="31">
        <v>44892</v>
      </c>
      <c r="B117" s="26" t="s">
        <v>1</v>
      </c>
      <c r="C117" s="27">
        <f>G117+I117+K117</f>
        <v>218461</v>
      </c>
      <c r="D117" s="27"/>
      <c r="E117" s="27">
        <f t="shared" si="4"/>
        <v>19284</v>
      </c>
      <c r="F117" s="33" t="s">
        <v>109</v>
      </c>
      <c r="G117" s="4">
        <v>201216</v>
      </c>
      <c r="H117" s="33" t="s">
        <v>110</v>
      </c>
      <c r="I117" s="4">
        <v>3728</v>
      </c>
      <c r="J117" s="33" t="s">
        <v>111</v>
      </c>
      <c r="K117" s="4">
        <v>13517</v>
      </c>
    </row>
    <row r="118" spans="1:17">
      <c r="A118" s="31">
        <v>44893</v>
      </c>
      <c r="B118" s="26" t="s">
        <v>86</v>
      </c>
      <c r="C118" s="27">
        <v>6276</v>
      </c>
      <c r="D118" s="27"/>
      <c r="E118" s="27">
        <f t="shared" si="4"/>
        <v>13008</v>
      </c>
    </row>
    <row r="119" spans="1:17">
      <c r="A119" s="31">
        <v>44899</v>
      </c>
      <c r="B119" s="26" t="s">
        <v>1</v>
      </c>
      <c r="C119" s="27">
        <f>G119</f>
        <v>2000</v>
      </c>
      <c r="D119" s="27"/>
      <c r="E119" s="27">
        <f t="shared" si="4"/>
        <v>11008</v>
      </c>
      <c r="F119" s="33" t="s">
        <v>116</v>
      </c>
      <c r="G119" s="4">
        <v>2000</v>
      </c>
    </row>
    <row r="120" spans="1:17">
      <c r="A120" s="31">
        <v>44904</v>
      </c>
      <c r="B120" s="26" t="s">
        <v>125</v>
      </c>
      <c r="C120" s="27"/>
      <c r="D120" s="27">
        <v>292257</v>
      </c>
      <c r="E120" s="27">
        <f t="shared" si="4"/>
        <v>303265</v>
      </c>
    </row>
    <row r="121" spans="1:17">
      <c r="A121" s="31">
        <v>44905</v>
      </c>
      <c r="B121" s="26" t="s">
        <v>85</v>
      </c>
      <c r="C121" s="27">
        <v>20000</v>
      </c>
      <c r="D121" s="27"/>
      <c r="E121" s="27">
        <f t="shared" si="4"/>
        <v>283265</v>
      </c>
    </row>
    <row r="122" spans="1:17">
      <c r="A122" s="31"/>
      <c r="B122" s="26"/>
      <c r="C122" s="27">
        <v>0</v>
      </c>
      <c r="D122" s="27"/>
      <c r="E122" s="27">
        <f t="shared" si="4"/>
        <v>283265</v>
      </c>
    </row>
    <row r="123" spans="1:17">
      <c r="A123" s="31">
        <v>44907</v>
      </c>
      <c r="B123" s="26" t="s">
        <v>1</v>
      </c>
      <c r="C123" s="27">
        <f>G123+I123+K123+M123+O123+Q123</f>
        <v>34446</v>
      </c>
      <c r="D123" s="22"/>
      <c r="E123" s="27">
        <f>E122-C123+D123</f>
        <v>248819</v>
      </c>
      <c r="F123" s="33" t="s">
        <v>112</v>
      </c>
      <c r="G123" s="4">
        <v>3000</v>
      </c>
      <c r="H123" s="33" t="s">
        <v>113</v>
      </c>
      <c r="I123" s="4">
        <v>0</v>
      </c>
      <c r="J123" s="33" t="s">
        <v>114</v>
      </c>
      <c r="K123" s="4">
        <v>0</v>
      </c>
      <c r="L123" s="33" t="s">
        <v>115</v>
      </c>
      <c r="M123" s="4">
        <v>17065</v>
      </c>
      <c r="N123" s="33" t="s">
        <v>117</v>
      </c>
      <c r="O123" s="4">
        <v>3996</v>
      </c>
      <c r="P123" s="33" t="s">
        <v>118</v>
      </c>
      <c r="Q123" s="4">
        <v>10385</v>
      </c>
    </row>
    <row r="124" spans="1:17">
      <c r="A124" s="31">
        <v>44912</v>
      </c>
      <c r="B124" s="26" t="s">
        <v>85</v>
      </c>
      <c r="C124" s="27">
        <v>20000</v>
      </c>
      <c r="D124" s="22"/>
      <c r="E124" s="27">
        <f>E123-C124+D124</f>
        <v>228819</v>
      </c>
    </row>
    <row r="125" spans="1:17">
      <c r="A125" s="31">
        <v>44915</v>
      </c>
      <c r="B125" s="26" t="s">
        <v>83</v>
      </c>
      <c r="C125" s="27"/>
      <c r="D125" s="27">
        <v>276576</v>
      </c>
      <c r="E125" s="27">
        <f t="shared" si="4"/>
        <v>505395</v>
      </c>
    </row>
    <row r="126" spans="1:17">
      <c r="A126" s="31">
        <v>44921</v>
      </c>
      <c r="B126" s="26" t="s">
        <v>87</v>
      </c>
      <c r="C126" s="27">
        <v>68330</v>
      </c>
      <c r="D126" s="27"/>
      <c r="E126" s="27">
        <f t="shared" si="4"/>
        <v>437065</v>
      </c>
    </row>
    <row r="127" spans="1:17">
      <c r="A127" s="31">
        <v>44922</v>
      </c>
      <c r="B127" s="26" t="s">
        <v>84</v>
      </c>
      <c r="C127" s="27">
        <v>37628</v>
      </c>
      <c r="D127" s="27"/>
      <c r="E127" s="27">
        <f t="shared" si="4"/>
        <v>399437</v>
      </c>
    </row>
    <row r="128" spans="1:17">
      <c r="A128" s="31">
        <v>44922</v>
      </c>
      <c r="B128" s="26" t="s">
        <v>1</v>
      </c>
      <c r="C128" s="27">
        <f>G128+I128+K128</f>
        <v>263330</v>
      </c>
      <c r="D128" s="27"/>
      <c r="E128" s="27">
        <f t="shared" si="4"/>
        <v>136107</v>
      </c>
      <c r="F128" s="33" t="s">
        <v>109</v>
      </c>
      <c r="G128" s="4">
        <v>246793</v>
      </c>
      <c r="H128" s="33" t="s">
        <v>110</v>
      </c>
      <c r="I128" s="4">
        <v>1728</v>
      </c>
      <c r="J128" s="33" t="s">
        <v>111</v>
      </c>
      <c r="K128" s="4">
        <v>14809</v>
      </c>
    </row>
    <row r="129" spans="1:17">
      <c r="A129" s="31">
        <v>44923</v>
      </c>
      <c r="B129" s="26" t="s">
        <v>86</v>
      </c>
      <c r="C129" s="27">
        <v>6276</v>
      </c>
      <c r="D129" s="27"/>
      <c r="E129" s="27">
        <f t="shared" si="4"/>
        <v>129831</v>
      </c>
    </row>
    <row r="130" spans="1:17">
      <c r="A130" s="31">
        <v>44930</v>
      </c>
      <c r="B130" s="26" t="s">
        <v>1</v>
      </c>
      <c r="C130" s="27">
        <f>G130</f>
        <v>2000</v>
      </c>
      <c r="D130" s="27"/>
      <c r="E130" s="27">
        <f t="shared" si="4"/>
        <v>127831</v>
      </c>
      <c r="F130" s="33" t="s">
        <v>116</v>
      </c>
      <c r="G130" s="4">
        <v>2000</v>
      </c>
    </row>
    <row r="131" spans="1:17">
      <c r="A131" s="31">
        <v>44566</v>
      </c>
      <c r="B131" s="26" t="s">
        <v>128</v>
      </c>
      <c r="C131" s="27">
        <v>10000</v>
      </c>
      <c r="D131" s="27"/>
      <c r="E131" s="27">
        <f t="shared" si="4"/>
        <v>117831</v>
      </c>
      <c r="F131" s="36"/>
      <c r="G131" s="36"/>
    </row>
    <row r="132" spans="1:17">
      <c r="A132" s="31">
        <v>44936</v>
      </c>
      <c r="B132" s="26" t="s">
        <v>1</v>
      </c>
      <c r="C132" s="27">
        <f>G132+I132+K132+M132+O132+Q132</f>
        <v>65827</v>
      </c>
      <c r="D132" s="22"/>
      <c r="E132" s="27">
        <f t="shared" si="4"/>
        <v>52004</v>
      </c>
      <c r="F132" s="33" t="s">
        <v>112</v>
      </c>
      <c r="G132" s="4">
        <v>16380</v>
      </c>
      <c r="H132" s="33" t="s">
        <v>113</v>
      </c>
      <c r="I132" s="4">
        <v>0</v>
      </c>
      <c r="J132" s="33" t="s">
        <v>114</v>
      </c>
      <c r="K132" s="4">
        <v>0</v>
      </c>
      <c r="L132" s="33" t="s">
        <v>115</v>
      </c>
      <c r="M132" s="4">
        <v>37412</v>
      </c>
      <c r="N132" s="33" t="s">
        <v>117</v>
      </c>
      <c r="O132" s="4">
        <v>3995</v>
      </c>
      <c r="P132" s="33" t="s">
        <v>118</v>
      </c>
      <c r="Q132" s="4">
        <v>8040</v>
      </c>
    </row>
    <row r="133" spans="1:17">
      <c r="A133" s="31">
        <v>44946</v>
      </c>
      <c r="B133" s="26" t="s">
        <v>83</v>
      </c>
      <c r="C133" s="27"/>
      <c r="D133" s="27">
        <v>251427</v>
      </c>
      <c r="E133" s="27">
        <f t="shared" si="4"/>
        <v>303431</v>
      </c>
    </row>
    <row r="134" spans="1:17">
      <c r="A134" s="31">
        <v>44952</v>
      </c>
      <c r="B134" s="26" t="s">
        <v>87</v>
      </c>
      <c r="C134" s="27">
        <v>68330</v>
      </c>
      <c r="D134" s="27"/>
      <c r="E134" s="27">
        <f t="shared" si="4"/>
        <v>235101</v>
      </c>
    </row>
    <row r="135" spans="1:17">
      <c r="A135" s="31">
        <v>44953</v>
      </c>
      <c r="B135" s="26" t="s">
        <v>84</v>
      </c>
      <c r="C135" s="27">
        <v>7628</v>
      </c>
      <c r="D135" s="27"/>
      <c r="E135" s="27">
        <f t="shared" si="4"/>
        <v>227473</v>
      </c>
    </row>
    <row r="136" spans="1:17">
      <c r="A136" s="31">
        <v>44953</v>
      </c>
      <c r="B136" s="26" t="s">
        <v>1</v>
      </c>
      <c r="C136" s="27">
        <f>G136+I136+K136</f>
        <v>199120</v>
      </c>
      <c r="D136" s="27"/>
      <c r="E136" s="27">
        <f t="shared" si="4"/>
        <v>28353</v>
      </c>
      <c r="F136" s="33" t="s">
        <v>109</v>
      </c>
      <c r="G136" s="4">
        <v>180442</v>
      </c>
      <c r="H136" s="33" t="s">
        <v>110</v>
      </c>
      <c r="I136" s="4">
        <v>728</v>
      </c>
      <c r="J136" s="33" t="s">
        <v>111</v>
      </c>
      <c r="K136" s="4">
        <v>17950</v>
      </c>
    </row>
    <row r="137" spans="1:17">
      <c r="A137" s="31">
        <v>44954</v>
      </c>
      <c r="B137" s="26" t="s">
        <v>86</v>
      </c>
      <c r="C137" s="27">
        <v>6276</v>
      </c>
      <c r="D137" s="27"/>
      <c r="E137" s="27">
        <f t="shared" si="4"/>
        <v>22077</v>
      </c>
    </row>
    <row r="138" spans="1:17">
      <c r="A138" s="31">
        <v>44963</v>
      </c>
      <c r="B138" s="26" t="s">
        <v>1</v>
      </c>
      <c r="C138" s="27">
        <f>G138</f>
        <v>3184</v>
      </c>
      <c r="D138" s="27"/>
      <c r="E138" s="27">
        <f t="shared" si="4"/>
        <v>18893</v>
      </c>
      <c r="F138" s="33" t="s">
        <v>116</v>
      </c>
      <c r="G138" s="4">
        <v>3184</v>
      </c>
    </row>
    <row r="139" spans="1:17">
      <c r="A139" s="31">
        <v>44963</v>
      </c>
      <c r="B139" s="26" t="s">
        <v>108</v>
      </c>
      <c r="C139" s="27">
        <f>G139</f>
        <v>0</v>
      </c>
      <c r="D139" s="27">
        <v>40000</v>
      </c>
      <c r="E139" s="27">
        <f t="shared" si="4"/>
        <v>58893</v>
      </c>
      <c r="F139" s="37"/>
      <c r="G139" s="37"/>
    </row>
    <row r="140" spans="1:17">
      <c r="A140" s="31">
        <v>44967</v>
      </c>
      <c r="B140" s="26" t="s">
        <v>108</v>
      </c>
      <c r="C140" s="27">
        <f>G140</f>
        <v>0</v>
      </c>
      <c r="D140" s="27">
        <v>10000</v>
      </c>
      <c r="E140" s="27">
        <f t="shared" si="4"/>
        <v>68893</v>
      </c>
      <c r="F140" s="38"/>
      <c r="G140" s="38"/>
    </row>
    <row r="141" spans="1:17">
      <c r="A141" s="31">
        <v>44967</v>
      </c>
      <c r="B141" s="26" t="s">
        <v>1</v>
      </c>
      <c r="C141" s="27">
        <f>G141+I141+K141+M141+O141+Q141</f>
        <v>28541</v>
      </c>
      <c r="D141" s="22"/>
      <c r="E141" s="27">
        <f>E140-C141+D141</f>
        <v>40352</v>
      </c>
      <c r="F141" s="33" t="s">
        <v>112</v>
      </c>
      <c r="G141" s="4">
        <v>3540</v>
      </c>
      <c r="H141" s="33" t="s">
        <v>113</v>
      </c>
      <c r="I141" s="4">
        <v>0</v>
      </c>
      <c r="J141" s="33" t="s">
        <v>114</v>
      </c>
      <c r="K141" s="4">
        <v>0</v>
      </c>
      <c r="L141" s="33" t="s">
        <v>115</v>
      </c>
      <c r="M141" s="4">
        <v>10501</v>
      </c>
      <c r="N141" s="33" t="s">
        <v>117</v>
      </c>
      <c r="O141" s="4">
        <v>3995</v>
      </c>
      <c r="P141" s="33" t="s">
        <v>118</v>
      </c>
      <c r="Q141" s="4">
        <v>10505</v>
      </c>
    </row>
    <row r="142" spans="1:17">
      <c r="A142" s="31">
        <v>44967</v>
      </c>
      <c r="B142" s="26" t="s">
        <v>85</v>
      </c>
      <c r="C142" s="27">
        <v>30000</v>
      </c>
      <c r="D142" s="22"/>
      <c r="E142" s="27">
        <f>E141-C142+D142</f>
        <v>10352</v>
      </c>
    </row>
    <row r="143" spans="1:17">
      <c r="A143" s="31">
        <v>44977</v>
      </c>
      <c r="B143" s="26" t="s">
        <v>83</v>
      </c>
      <c r="C143" s="27"/>
      <c r="D143" s="27">
        <v>251805</v>
      </c>
      <c r="E143" s="27">
        <f>E142-C143+D143</f>
        <v>262157</v>
      </c>
    </row>
    <row r="144" spans="1:17">
      <c r="A144" s="31">
        <v>44983</v>
      </c>
      <c r="B144" s="26" t="s">
        <v>87</v>
      </c>
      <c r="C144" s="27">
        <v>68330</v>
      </c>
      <c r="D144" s="27"/>
      <c r="E144" s="27">
        <f t="shared" si="4"/>
        <v>193827</v>
      </c>
    </row>
    <row r="145" spans="1:17">
      <c r="A145" s="31">
        <v>44984</v>
      </c>
      <c r="B145" s="26" t="s">
        <v>84</v>
      </c>
      <c r="C145" s="27">
        <v>7628</v>
      </c>
      <c r="D145" s="27"/>
      <c r="E145" s="27">
        <f t="shared" si="4"/>
        <v>186199</v>
      </c>
    </row>
    <row r="146" spans="1:17">
      <c r="A146" s="31">
        <v>44984</v>
      </c>
      <c r="B146" s="26" t="s">
        <v>1</v>
      </c>
      <c r="C146" s="27">
        <f>G146+I146+K146</f>
        <v>160101</v>
      </c>
      <c r="D146" s="27"/>
      <c r="E146" s="27">
        <f t="shared" si="4"/>
        <v>26098</v>
      </c>
      <c r="F146" s="33" t="s">
        <v>109</v>
      </c>
      <c r="G146" s="4">
        <v>140312</v>
      </c>
      <c r="H146" s="33" t="s">
        <v>110</v>
      </c>
      <c r="I146" s="4">
        <v>728</v>
      </c>
      <c r="J146" s="33" t="s">
        <v>111</v>
      </c>
      <c r="K146" s="4">
        <v>19061</v>
      </c>
    </row>
    <row r="147" spans="1:17">
      <c r="A147" s="31">
        <v>44985</v>
      </c>
      <c r="B147" s="26" t="s">
        <v>86</v>
      </c>
      <c r="C147" s="27">
        <v>6276</v>
      </c>
      <c r="D147" s="27"/>
      <c r="E147" s="27">
        <f t="shared" si="4"/>
        <v>19822</v>
      </c>
    </row>
    <row r="148" spans="1:17">
      <c r="A148" s="31">
        <v>44989</v>
      </c>
      <c r="B148" s="26" t="s">
        <v>1</v>
      </c>
      <c r="C148" s="27">
        <f>G148</f>
        <v>0</v>
      </c>
      <c r="D148" s="27"/>
      <c r="E148" s="27">
        <f t="shared" si="4"/>
        <v>19822</v>
      </c>
      <c r="F148" s="33" t="s">
        <v>116</v>
      </c>
      <c r="G148" s="4">
        <v>0</v>
      </c>
    </row>
    <row r="149" spans="1:17">
      <c r="A149" s="31">
        <v>44995</v>
      </c>
      <c r="B149" s="26" t="s">
        <v>108</v>
      </c>
      <c r="C149" s="27"/>
      <c r="D149" s="27">
        <v>20000</v>
      </c>
      <c r="E149" s="27">
        <f t="shared" si="4"/>
        <v>39822</v>
      </c>
      <c r="F149" s="33"/>
      <c r="G149" s="4"/>
    </row>
    <row r="150" spans="1:17">
      <c r="A150" s="31">
        <v>44995</v>
      </c>
      <c r="B150" s="26" t="s">
        <v>1</v>
      </c>
      <c r="C150" s="27">
        <f>G150+I150+K150+M150+O150+Q150</f>
        <v>25480</v>
      </c>
      <c r="D150" s="22"/>
      <c r="E150" s="27">
        <f t="shared" si="4"/>
        <v>14342</v>
      </c>
      <c r="F150" s="33" t="s">
        <v>112</v>
      </c>
      <c r="G150" s="4">
        <v>3000</v>
      </c>
      <c r="H150" s="33" t="s">
        <v>113</v>
      </c>
      <c r="I150" s="4">
        <v>0</v>
      </c>
      <c r="J150" s="33" t="s">
        <v>114</v>
      </c>
      <c r="K150" s="4">
        <v>0</v>
      </c>
      <c r="L150" s="33" t="s">
        <v>115</v>
      </c>
      <c r="M150" s="4">
        <v>7482</v>
      </c>
      <c r="N150" s="33" t="s">
        <v>117</v>
      </c>
      <c r="O150" s="4">
        <v>3995</v>
      </c>
      <c r="P150" s="33" t="s">
        <v>118</v>
      </c>
      <c r="Q150" s="4">
        <v>11003</v>
      </c>
    </row>
    <row r="151" spans="1:17">
      <c r="A151" s="31">
        <v>45005</v>
      </c>
      <c r="B151" s="26" t="s">
        <v>83</v>
      </c>
      <c r="C151" s="27"/>
      <c r="D151" s="27">
        <v>251238</v>
      </c>
      <c r="E151" s="27">
        <f t="shared" si="4"/>
        <v>265580</v>
      </c>
    </row>
    <row r="152" spans="1:17">
      <c r="A152" s="31">
        <v>45005</v>
      </c>
      <c r="B152" s="26" t="s">
        <v>108</v>
      </c>
      <c r="C152" s="27"/>
      <c r="D152" s="27">
        <v>50000</v>
      </c>
      <c r="E152" s="27">
        <f t="shared" si="4"/>
        <v>315580</v>
      </c>
    </row>
    <row r="153" spans="1:17">
      <c r="A153" s="31">
        <v>45011</v>
      </c>
      <c r="B153" s="26" t="s">
        <v>87</v>
      </c>
      <c r="C153" s="27">
        <v>68330</v>
      </c>
      <c r="D153" s="27"/>
      <c r="E153" s="27">
        <f t="shared" si="4"/>
        <v>247250</v>
      </c>
    </row>
    <row r="154" spans="1:17">
      <c r="A154" s="31">
        <v>45012</v>
      </c>
      <c r="B154" s="26" t="s">
        <v>84</v>
      </c>
      <c r="C154" s="27">
        <v>7628</v>
      </c>
      <c r="D154" s="27"/>
      <c r="E154" s="27">
        <f t="shared" si="4"/>
        <v>239622</v>
      </c>
    </row>
    <row r="155" spans="1:17">
      <c r="A155" s="31">
        <v>45012</v>
      </c>
      <c r="B155" s="26" t="s">
        <v>1</v>
      </c>
      <c r="C155" s="27">
        <f>G155+I155+K155</f>
        <v>217168</v>
      </c>
      <c r="D155" s="27"/>
      <c r="E155" s="27">
        <f t="shared" si="4"/>
        <v>22454</v>
      </c>
      <c r="F155" s="33" t="s">
        <v>109</v>
      </c>
      <c r="G155" s="4">
        <v>198376</v>
      </c>
      <c r="H155" s="33" t="s">
        <v>110</v>
      </c>
      <c r="I155" s="4">
        <v>1728</v>
      </c>
      <c r="J155" s="33" t="s">
        <v>111</v>
      </c>
      <c r="K155" s="4">
        <v>17064</v>
      </c>
    </row>
    <row r="156" spans="1:17">
      <c r="A156" s="31">
        <v>45013</v>
      </c>
      <c r="B156" s="26" t="s">
        <v>86</v>
      </c>
      <c r="C156" s="27">
        <v>6276</v>
      </c>
      <c r="D156" s="27"/>
      <c r="E156" s="27">
        <f t="shared" si="4"/>
        <v>16178</v>
      </c>
    </row>
    <row r="157" spans="1:17">
      <c r="A157" s="31">
        <v>45020</v>
      </c>
      <c r="B157" s="26" t="s">
        <v>1</v>
      </c>
      <c r="C157" s="27">
        <f>G157</f>
        <v>11690</v>
      </c>
      <c r="D157" s="27"/>
      <c r="E157" s="27">
        <f t="shared" si="4"/>
        <v>4488</v>
      </c>
      <c r="F157" s="33" t="s">
        <v>116</v>
      </c>
      <c r="G157" s="4">
        <v>11690</v>
      </c>
    </row>
    <row r="158" spans="1:17">
      <c r="A158" s="31">
        <v>45023</v>
      </c>
      <c r="B158" s="26" t="s">
        <v>108</v>
      </c>
      <c r="C158" s="27"/>
      <c r="D158" s="27">
        <v>30000</v>
      </c>
      <c r="E158" s="27">
        <f t="shared" si="4"/>
        <v>34488</v>
      </c>
    </row>
    <row r="159" spans="1:17">
      <c r="A159" s="31">
        <v>45026</v>
      </c>
      <c r="B159" s="26" t="s">
        <v>1</v>
      </c>
      <c r="C159" s="27">
        <f>G159+I159+K159+M159+O159+Q159</f>
        <v>22962</v>
      </c>
      <c r="D159" s="22"/>
      <c r="E159" s="27">
        <f t="shared" si="4"/>
        <v>11526</v>
      </c>
      <c r="F159" s="33" t="s">
        <v>112</v>
      </c>
      <c r="G159" s="4">
        <v>3000</v>
      </c>
      <c r="H159" s="33" t="s">
        <v>113</v>
      </c>
      <c r="I159" s="4">
        <v>0</v>
      </c>
      <c r="J159" s="33" t="s">
        <v>114</v>
      </c>
      <c r="K159" s="4">
        <v>0</v>
      </c>
      <c r="L159" s="33" t="s">
        <v>115</v>
      </c>
      <c r="M159" s="4">
        <v>7287</v>
      </c>
      <c r="N159" s="33" t="s">
        <v>117</v>
      </c>
      <c r="O159" s="4">
        <v>3995</v>
      </c>
      <c r="P159" s="33" t="s">
        <v>118</v>
      </c>
      <c r="Q159" s="4">
        <v>8680</v>
      </c>
    </row>
    <row r="160" spans="1:17">
      <c r="A160" s="31">
        <v>45033</v>
      </c>
      <c r="B160" s="26" t="s">
        <v>108</v>
      </c>
      <c r="C160" s="27"/>
      <c r="D160" s="27">
        <v>110000</v>
      </c>
      <c r="E160" s="27">
        <f t="shared" si="4"/>
        <v>121526</v>
      </c>
    </row>
    <row r="161" spans="1:17">
      <c r="A161" s="31">
        <v>45033</v>
      </c>
      <c r="B161" s="26" t="s">
        <v>133</v>
      </c>
      <c r="C161" s="27">
        <v>10165</v>
      </c>
      <c r="D161" s="27"/>
      <c r="E161" s="27">
        <f t="shared" si="4"/>
        <v>111361</v>
      </c>
    </row>
    <row r="162" spans="1:17">
      <c r="A162" s="31">
        <v>45034</v>
      </c>
      <c r="B162" s="26" t="s">
        <v>85</v>
      </c>
      <c r="C162" s="27">
        <v>10000</v>
      </c>
      <c r="D162" s="27"/>
      <c r="E162" s="27">
        <f t="shared" si="4"/>
        <v>101361</v>
      </c>
    </row>
    <row r="163" spans="1:17">
      <c r="A163" s="31">
        <v>45036</v>
      </c>
      <c r="B163" s="26" t="s">
        <v>83</v>
      </c>
      <c r="C163" s="27"/>
      <c r="D163" s="27">
        <v>252372</v>
      </c>
      <c r="E163" s="27">
        <f t="shared" si="4"/>
        <v>353733</v>
      </c>
    </row>
    <row r="164" spans="1:17">
      <c r="A164" s="31">
        <v>45040</v>
      </c>
      <c r="B164" s="26" t="s">
        <v>106</v>
      </c>
      <c r="C164" s="27"/>
      <c r="D164" s="27">
        <v>4000</v>
      </c>
      <c r="E164" s="27">
        <f t="shared" si="4"/>
        <v>357733</v>
      </c>
    </row>
    <row r="165" spans="1:17">
      <c r="A165" s="31">
        <v>45042</v>
      </c>
      <c r="B165" s="26" t="s">
        <v>87</v>
      </c>
      <c r="C165" s="27">
        <v>68330</v>
      </c>
      <c r="D165" s="27"/>
      <c r="E165" s="27">
        <f t="shared" si="4"/>
        <v>289403</v>
      </c>
    </row>
    <row r="166" spans="1:17">
      <c r="A166" s="31">
        <v>45043</v>
      </c>
      <c r="B166" s="26" t="s">
        <v>84</v>
      </c>
      <c r="C166" s="27">
        <v>7628</v>
      </c>
      <c r="D166" s="27"/>
      <c r="E166" s="27">
        <f t="shared" si="4"/>
        <v>281775</v>
      </c>
    </row>
    <row r="167" spans="1:17">
      <c r="A167" s="31">
        <v>45043</v>
      </c>
      <c r="B167" s="26" t="s">
        <v>1</v>
      </c>
      <c r="C167" s="27">
        <f>G167+I167+K167</f>
        <v>267702</v>
      </c>
      <c r="D167" s="27"/>
      <c r="E167" s="27">
        <f t="shared" si="4"/>
        <v>14073</v>
      </c>
      <c r="F167" s="33" t="s">
        <v>109</v>
      </c>
      <c r="G167" s="4">
        <v>246301</v>
      </c>
      <c r="H167" s="33" t="s">
        <v>110</v>
      </c>
      <c r="I167" s="4">
        <v>4728</v>
      </c>
      <c r="J167" s="33" t="s">
        <v>111</v>
      </c>
      <c r="K167" s="4">
        <v>16673</v>
      </c>
    </row>
    <row r="168" spans="1:17">
      <c r="A168" s="31">
        <v>45044</v>
      </c>
      <c r="B168" s="26" t="s">
        <v>86</v>
      </c>
      <c r="C168" s="27">
        <v>6276</v>
      </c>
      <c r="D168" s="27"/>
      <c r="E168" s="27">
        <f>E167-C168+D168</f>
        <v>7797</v>
      </c>
    </row>
    <row r="169" spans="1:17">
      <c r="A169" s="31">
        <v>45048</v>
      </c>
      <c r="B169" s="26" t="s">
        <v>108</v>
      </c>
      <c r="C169" s="27"/>
      <c r="D169" s="27">
        <v>30000</v>
      </c>
      <c r="E169" s="27">
        <f>E168-C169+D169</f>
        <v>37797</v>
      </c>
    </row>
    <row r="170" spans="1:17">
      <c r="A170" s="31">
        <v>45048</v>
      </c>
      <c r="B170" s="26" t="s">
        <v>85</v>
      </c>
      <c r="C170" s="27">
        <v>0</v>
      </c>
      <c r="D170" s="27">
        <v>0</v>
      </c>
      <c r="E170" s="27">
        <f>E169-C170+D170</f>
        <v>37797</v>
      </c>
    </row>
    <row r="171" spans="1:17">
      <c r="A171" s="31">
        <v>45050</v>
      </c>
      <c r="B171" s="26" t="s">
        <v>1</v>
      </c>
      <c r="C171" s="27">
        <f>G171</f>
        <v>0</v>
      </c>
      <c r="D171" s="27"/>
      <c r="E171" s="27">
        <f>E170-C171+D171</f>
        <v>37797</v>
      </c>
      <c r="F171" s="33" t="s">
        <v>116</v>
      </c>
      <c r="G171" s="4">
        <v>0</v>
      </c>
    </row>
    <row r="172" spans="1:17">
      <c r="A172" s="31">
        <v>45056</v>
      </c>
      <c r="B172" s="26" t="s">
        <v>1</v>
      </c>
      <c r="C172" s="27">
        <f>G172+I172+K172+M172+O172+Q172</f>
        <v>27946</v>
      </c>
      <c r="D172" s="22"/>
      <c r="E172" s="27">
        <f t="shared" ref="E172" si="5">E171-C172+D172</f>
        <v>9851</v>
      </c>
      <c r="F172" s="33" t="s">
        <v>112</v>
      </c>
      <c r="G172" s="4">
        <v>3000</v>
      </c>
      <c r="H172" s="33" t="s">
        <v>113</v>
      </c>
      <c r="I172" s="4">
        <v>0</v>
      </c>
      <c r="J172" s="33" t="s">
        <v>114</v>
      </c>
      <c r="K172" s="4">
        <v>0</v>
      </c>
      <c r="L172" s="33" t="s">
        <v>115</v>
      </c>
      <c r="M172" s="4">
        <v>9735</v>
      </c>
      <c r="N172" s="33" t="s">
        <v>117</v>
      </c>
      <c r="O172" s="4">
        <v>4270</v>
      </c>
      <c r="P172" s="33" t="s">
        <v>118</v>
      </c>
      <c r="Q172" s="4">
        <v>10941</v>
      </c>
    </row>
    <row r="173" spans="1:17">
      <c r="A173" s="31">
        <v>45058</v>
      </c>
      <c r="B173" s="26" t="s">
        <v>88</v>
      </c>
      <c r="C173" s="27"/>
      <c r="D173" s="27">
        <v>35000</v>
      </c>
      <c r="E173" s="27">
        <f>E172-C173+D173</f>
        <v>44851</v>
      </c>
    </row>
    <row r="174" spans="1:17">
      <c r="A174" s="31">
        <v>45064</v>
      </c>
      <c r="B174" s="26" t="s">
        <v>108</v>
      </c>
      <c r="C174" s="27"/>
      <c r="D174" s="27">
        <v>100000</v>
      </c>
      <c r="E174" s="27">
        <f t="shared" ref="E174:E237" si="6">E173-C174+D174</f>
        <v>144851</v>
      </c>
    </row>
    <row r="175" spans="1:17">
      <c r="A175" s="31">
        <v>45065</v>
      </c>
      <c r="B175" s="26" t="s">
        <v>85</v>
      </c>
      <c r="C175" s="27">
        <v>20000</v>
      </c>
      <c r="D175" s="27"/>
      <c r="E175" s="27">
        <f t="shared" si="6"/>
        <v>124851</v>
      </c>
    </row>
    <row r="176" spans="1:17">
      <c r="A176" s="31">
        <v>45065</v>
      </c>
      <c r="B176" s="26" t="s">
        <v>83</v>
      </c>
      <c r="C176" s="27"/>
      <c r="D176" s="27">
        <v>251753</v>
      </c>
      <c r="E176" s="27">
        <f t="shared" si="6"/>
        <v>376604</v>
      </c>
    </row>
    <row r="177" spans="1:17">
      <c r="A177" s="31">
        <v>45068</v>
      </c>
      <c r="B177" s="26" t="s">
        <v>108</v>
      </c>
      <c r="C177" s="27"/>
      <c r="D177" s="27">
        <v>20000</v>
      </c>
      <c r="E177" s="27">
        <f t="shared" si="6"/>
        <v>396604</v>
      </c>
    </row>
    <row r="178" spans="1:17">
      <c r="A178" s="31">
        <v>45070</v>
      </c>
      <c r="B178" s="26" t="s">
        <v>108</v>
      </c>
      <c r="C178" s="27"/>
      <c r="D178" s="27">
        <v>30000</v>
      </c>
      <c r="E178" s="27">
        <f t="shared" si="6"/>
        <v>426604</v>
      </c>
    </row>
    <row r="179" spans="1:17">
      <c r="A179" s="31">
        <v>45072</v>
      </c>
      <c r="B179" s="26" t="s">
        <v>87</v>
      </c>
      <c r="C179" s="27">
        <v>68330</v>
      </c>
      <c r="D179" s="27"/>
      <c r="E179" s="27">
        <f t="shared" si="6"/>
        <v>358274</v>
      </c>
    </row>
    <row r="180" spans="1:17">
      <c r="A180" s="31">
        <v>45072</v>
      </c>
      <c r="B180" s="26" t="s">
        <v>85</v>
      </c>
      <c r="C180" s="27">
        <v>10000</v>
      </c>
      <c r="D180" s="27"/>
      <c r="E180" s="27">
        <f t="shared" si="6"/>
        <v>348274</v>
      </c>
    </row>
    <row r="181" spans="1:17">
      <c r="A181" s="31">
        <v>45074</v>
      </c>
      <c r="B181" s="26" t="s">
        <v>85</v>
      </c>
      <c r="C181" s="27">
        <v>10000</v>
      </c>
      <c r="D181" s="27"/>
      <c r="E181" s="27">
        <f t="shared" si="6"/>
        <v>338274</v>
      </c>
    </row>
    <row r="182" spans="1:17">
      <c r="A182" s="31">
        <v>45073</v>
      </c>
      <c r="B182" s="26" t="s">
        <v>84</v>
      </c>
      <c r="C182" s="27">
        <v>13617</v>
      </c>
      <c r="D182" s="27"/>
      <c r="E182" s="27">
        <f t="shared" si="6"/>
        <v>324657</v>
      </c>
    </row>
    <row r="183" spans="1:17">
      <c r="A183" s="31">
        <v>45073</v>
      </c>
      <c r="B183" s="26" t="s">
        <v>1</v>
      </c>
      <c r="C183" s="27">
        <f>G183+I183+K183</f>
        <v>290361</v>
      </c>
      <c r="D183" s="27"/>
      <c r="E183" s="27">
        <f t="shared" si="6"/>
        <v>34296</v>
      </c>
      <c r="F183" s="33" t="s">
        <v>109</v>
      </c>
      <c r="G183" s="4">
        <v>272084</v>
      </c>
      <c r="H183" s="33" t="s">
        <v>110</v>
      </c>
      <c r="I183" s="4">
        <v>2728</v>
      </c>
      <c r="J183" s="33" t="s">
        <v>111</v>
      </c>
      <c r="K183" s="4">
        <v>15549</v>
      </c>
    </row>
    <row r="184" spans="1:17">
      <c r="A184" s="31">
        <v>45074</v>
      </c>
      <c r="B184" s="26" t="s">
        <v>86</v>
      </c>
      <c r="C184" s="27">
        <v>6276</v>
      </c>
      <c r="D184" s="27"/>
      <c r="E184" s="27">
        <f t="shared" si="6"/>
        <v>28020</v>
      </c>
    </row>
    <row r="185" spans="1:17">
      <c r="A185" s="31">
        <v>45077</v>
      </c>
      <c r="B185" s="26" t="s">
        <v>85</v>
      </c>
      <c r="C185" s="27">
        <v>10000</v>
      </c>
      <c r="D185" s="27"/>
      <c r="E185" s="27">
        <f t="shared" si="6"/>
        <v>18020</v>
      </c>
    </row>
    <row r="186" spans="1:17">
      <c r="A186" s="31">
        <v>45081</v>
      </c>
      <c r="B186" s="26" t="s">
        <v>1</v>
      </c>
      <c r="C186" s="27">
        <f>G186</f>
        <v>0</v>
      </c>
      <c r="D186" s="27"/>
      <c r="E186" s="27">
        <f t="shared" si="6"/>
        <v>18020</v>
      </c>
      <c r="F186" s="33" t="s">
        <v>116</v>
      </c>
      <c r="G186" s="4">
        <v>0</v>
      </c>
    </row>
    <row r="187" spans="1:17">
      <c r="A187" s="31">
        <v>45086</v>
      </c>
      <c r="B187" s="26" t="s">
        <v>125</v>
      </c>
      <c r="C187" s="27"/>
      <c r="D187" s="27">
        <v>301430</v>
      </c>
      <c r="E187" s="27">
        <f t="shared" si="6"/>
        <v>319450</v>
      </c>
    </row>
    <row r="188" spans="1:17">
      <c r="A188" s="31">
        <v>45089</v>
      </c>
      <c r="B188" s="26" t="s">
        <v>1</v>
      </c>
      <c r="C188" s="27">
        <f>G188+I188+K188+M188+O188+Q188</f>
        <v>46788</v>
      </c>
      <c r="D188" s="22"/>
      <c r="E188" s="27">
        <f t="shared" si="6"/>
        <v>272662</v>
      </c>
      <c r="F188" s="33" t="s">
        <v>112</v>
      </c>
      <c r="G188" s="4">
        <v>10710</v>
      </c>
      <c r="H188" s="33" t="s">
        <v>113</v>
      </c>
      <c r="I188" s="4">
        <v>0</v>
      </c>
      <c r="J188" s="33" t="s">
        <v>114</v>
      </c>
      <c r="K188" s="4">
        <v>0</v>
      </c>
      <c r="L188" s="33" t="s">
        <v>115</v>
      </c>
      <c r="M188" s="4">
        <v>22712</v>
      </c>
      <c r="N188" s="33" t="s">
        <v>117</v>
      </c>
      <c r="O188" s="4">
        <v>4106</v>
      </c>
      <c r="P188" s="33" t="s">
        <v>118</v>
      </c>
      <c r="Q188" s="4">
        <v>9260</v>
      </c>
    </row>
    <row r="189" spans="1:17">
      <c r="A189" s="31">
        <v>45097</v>
      </c>
      <c r="B189" s="26" t="s">
        <v>83</v>
      </c>
      <c r="C189" s="27"/>
      <c r="D189" s="27">
        <v>250671</v>
      </c>
      <c r="E189" s="27">
        <f t="shared" si="6"/>
        <v>523333</v>
      </c>
    </row>
    <row r="190" spans="1:17">
      <c r="A190" s="31">
        <v>45100</v>
      </c>
      <c r="B190" s="26" t="s">
        <v>85</v>
      </c>
      <c r="C190" s="27">
        <v>10000</v>
      </c>
      <c r="D190" s="27"/>
      <c r="E190" s="27">
        <f t="shared" si="6"/>
        <v>513333</v>
      </c>
    </row>
    <row r="191" spans="1:17">
      <c r="A191" s="31">
        <v>45103</v>
      </c>
      <c r="B191" s="26" t="s">
        <v>87</v>
      </c>
      <c r="C191" s="27">
        <v>68330</v>
      </c>
      <c r="D191" s="27"/>
      <c r="E191" s="27">
        <f t="shared" si="6"/>
        <v>445003</v>
      </c>
    </row>
    <row r="192" spans="1:17">
      <c r="A192" s="31">
        <v>45104</v>
      </c>
      <c r="B192" s="26" t="s">
        <v>84</v>
      </c>
      <c r="C192" s="27">
        <v>11728</v>
      </c>
      <c r="D192" s="27"/>
      <c r="E192" s="27">
        <f t="shared" si="6"/>
        <v>433275</v>
      </c>
    </row>
    <row r="193" spans="1:17">
      <c r="A193" s="31">
        <v>45104</v>
      </c>
      <c r="B193" s="26" t="s">
        <v>1</v>
      </c>
      <c r="C193" s="27">
        <f>G193+I193+K193</f>
        <v>357847</v>
      </c>
      <c r="D193" s="27"/>
      <c r="E193" s="27">
        <f t="shared" si="6"/>
        <v>75428</v>
      </c>
      <c r="F193" s="33" t="s">
        <v>109</v>
      </c>
      <c r="G193" s="4">
        <v>332725</v>
      </c>
      <c r="H193" s="33" t="s">
        <v>110</v>
      </c>
      <c r="I193" s="4">
        <v>1728</v>
      </c>
      <c r="J193" s="33" t="s">
        <v>111</v>
      </c>
      <c r="K193" s="4">
        <v>23394</v>
      </c>
    </row>
    <row r="194" spans="1:17">
      <c r="A194" s="31">
        <v>45105</v>
      </c>
      <c r="B194" s="26" t="s">
        <v>86</v>
      </c>
      <c r="C194" s="27">
        <v>6276</v>
      </c>
      <c r="D194" s="27"/>
      <c r="E194" s="27">
        <f t="shared" si="6"/>
        <v>69152</v>
      </c>
    </row>
    <row r="195" spans="1:17">
      <c r="A195" s="31">
        <v>45111</v>
      </c>
      <c r="B195" s="26" t="s">
        <v>1</v>
      </c>
      <c r="C195" s="27">
        <f>G195</f>
        <v>4620</v>
      </c>
      <c r="D195" s="27"/>
      <c r="E195" s="27">
        <f t="shared" si="6"/>
        <v>64532</v>
      </c>
      <c r="F195" s="33" t="s">
        <v>116</v>
      </c>
      <c r="G195" s="4">
        <v>4620</v>
      </c>
    </row>
    <row r="196" spans="1:17">
      <c r="A196" s="31">
        <v>45117</v>
      </c>
      <c r="B196" s="26" t="s">
        <v>1</v>
      </c>
      <c r="C196" s="27">
        <f>G196+I196+K196+M196+O196+Q196</f>
        <v>27696</v>
      </c>
      <c r="D196" s="22"/>
      <c r="E196" s="27">
        <f t="shared" si="6"/>
        <v>36836</v>
      </c>
      <c r="F196" s="33" t="s">
        <v>112</v>
      </c>
      <c r="G196" s="4">
        <v>5200</v>
      </c>
      <c r="H196" s="33" t="s">
        <v>113</v>
      </c>
      <c r="I196" s="4">
        <v>0</v>
      </c>
      <c r="J196" s="33" t="s">
        <v>114</v>
      </c>
      <c r="K196" s="4">
        <v>0</v>
      </c>
      <c r="L196" s="33" t="s">
        <v>115</v>
      </c>
      <c r="M196" s="4">
        <v>7498</v>
      </c>
      <c r="N196" s="33" t="s">
        <v>117</v>
      </c>
      <c r="O196" s="4">
        <v>4106</v>
      </c>
      <c r="P196" s="33" t="s">
        <v>118</v>
      </c>
      <c r="Q196" s="4">
        <v>10892</v>
      </c>
    </row>
    <row r="197" spans="1:17">
      <c r="A197" s="31">
        <v>45120</v>
      </c>
      <c r="B197" s="26" t="s">
        <v>135</v>
      </c>
      <c r="C197" s="27">
        <v>20000</v>
      </c>
      <c r="D197" s="22"/>
      <c r="E197" s="27">
        <f t="shared" si="6"/>
        <v>16836</v>
      </c>
    </row>
    <row r="198" spans="1:17">
      <c r="A198" s="31">
        <v>45127</v>
      </c>
      <c r="B198" s="26" t="s">
        <v>83</v>
      </c>
      <c r="C198" s="27"/>
      <c r="D198" s="27">
        <v>251241</v>
      </c>
      <c r="E198" s="27">
        <f t="shared" si="6"/>
        <v>268077</v>
      </c>
    </row>
    <row r="199" spans="1:17">
      <c r="A199" s="31">
        <v>45128</v>
      </c>
      <c r="B199" s="26" t="s">
        <v>108</v>
      </c>
      <c r="C199" s="27"/>
      <c r="D199" s="27">
        <v>60000</v>
      </c>
      <c r="E199" s="27">
        <f t="shared" si="6"/>
        <v>328077</v>
      </c>
    </row>
    <row r="200" spans="1:17">
      <c r="A200" s="31">
        <v>45133</v>
      </c>
      <c r="B200" s="26" t="s">
        <v>87</v>
      </c>
      <c r="C200" s="27">
        <v>68330</v>
      </c>
      <c r="D200" s="27"/>
      <c r="E200" s="27">
        <f t="shared" si="6"/>
        <v>259747</v>
      </c>
    </row>
    <row r="201" spans="1:17">
      <c r="A201" s="31">
        <v>45134</v>
      </c>
      <c r="B201" s="26" t="s">
        <v>84</v>
      </c>
      <c r="C201" s="27">
        <v>61728</v>
      </c>
      <c r="D201" s="27"/>
      <c r="E201" s="27">
        <f t="shared" si="6"/>
        <v>198019</v>
      </c>
    </row>
    <row r="202" spans="1:17">
      <c r="A202" s="31">
        <v>45134</v>
      </c>
      <c r="B202" s="26" t="s">
        <v>1</v>
      </c>
      <c r="C202" s="27">
        <f>G202+I202+K202</f>
        <v>186529</v>
      </c>
      <c r="D202" s="27"/>
      <c r="E202" s="27">
        <f t="shared" si="6"/>
        <v>11490</v>
      </c>
      <c r="F202" s="33" t="s">
        <v>109</v>
      </c>
      <c r="G202" s="4">
        <v>172478</v>
      </c>
      <c r="H202" s="33" t="s">
        <v>110</v>
      </c>
      <c r="I202" s="4">
        <v>728</v>
      </c>
      <c r="J202" s="33" t="s">
        <v>111</v>
      </c>
      <c r="K202" s="4">
        <v>13323</v>
      </c>
    </row>
    <row r="203" spans="1:17">
      <c r="A203" s="31">
        <v>45135</v>
      </c>
      <c r="B203" s="26" t="s">
        <v>86</v>
      </c>
      <c r="C203" s="27">
        <v>6276</v>
      </c>
      <c r="D203" s="27"/>
      <c r="E203" s="27">
        <f t="shared" si="6"/>
        <v>5214</v>
      </c>
    </row>
    <row r="204" spans="1:17">
      <c r="A204" s="31">
        <v>45141</v>
      </c>
      <c r="B204" s="26" t="s">
        <v>108</v>
      </c>
      <c r="C204" s="27"/>
      <c r="D204" s="27">
        <v>30000</v>
      </c>
      <c r="E204" s="27">
        <f t="shared" si="6"/>
        <v>35214</v>
      </c>
    </row>
    <row r="205" spans="1:17">
      <c r="A205" s="31">
        <v>45142</v>
      </c>
      <c r="B205" s="26" t="s">
        <v>1</v>
      </c>
      <c r="C205" s="27">
        <f>G205</f>
        <v>0</v>
      </c>
      <c r="D205" s="27"/>
      <c r="E205" s="27">
        <f t="shared" si="6"/>
        <v>35214</v>
      </c>
      <c r="F205" s="33" t="s">
        <v>116</v>
      </c>
      <c r="G205" s="4">
        <v>0</v>
      </c>
    </row>
    <row r="206" spans="1:17">
      <c r="A206" s="31">
        <v>45148</v>
      </c>
      <c r="B206" s="26" t="s">
        <v>1</v>
      </c>
      <c r="C206" s="27">
        <f>G206+I206+K206+M206+O206+Q206</f>
        <v>28836</v>
      </c>
      <c r="D206" s="22"/>
      <c r="E206" s="27">
        <f t="shared" si="6"/>
        <v>6378</v>
      </c>
      <c r="F206" s="33" t="s">
        <v>112</v>
      </c>
      <c r="G206" s="4">
        <v>3000</v>
      </c>
      <c r="H206" s="33" t="s">
        <v>113</v>
      </c>
      <c r="I206" s="4">
        <v>0</v>
      </c>
      <c r="J206" s="33" t="s">
        <v>114</v>
      </c>
      <c r="K206" s="4">
        <v>0</v>
      </c>
      <c r="L206" s="33" t="s">
        <v>115</v>
      </c>
      <c r="M206" s="4">
        <v>13198</v>
      </c>
      <c r="N206" s="33" t="s">
        <v>117</v>
      </c>
      <c r="O206" s="4">
        <v>4106</v>
      </c>
      <c r="P206" s="33" t="s">
        <v>118</v>
      </c>
      <c r="Q206" s="4">
        <v>8532</v>
      </c>
    </row>
    <row r="207" spans="1:17">
      <c r="A207" s="31">
        <v>45156</v>
      </c>
      <c r="B207" s="26" t="s">
        <v>83</v>
      </c>
      <c r="C207" s="27"/>
      <c r="D207" s="27">
        <v>250844</v>
      </c>
      <c r="E207" s="27">
        <f t="shared" si="6"/>
        <v>257222</v>
      </c>
    </row>
    <row r="208" spans="1:17">
      <c r="A208" s="31">
        <v>45156</v>
      </c>
      <c r="B208" s="26" t="s">
        <v>108</v>
      </c>
      <c r="C208" s="27"/>
      <c r="D208" s="27">
        <v>60000</v>
      </c>
      <c r="E208" s="27">
        <f t="shared" si="6"/>
        <v>317222</v>
      </c>
    </row>
    <row r="209" spans="1:17">
      <c r="A209" s="31">
        <v>45165</v>
      </c>
      <c r="B209" s="26" t="s">
        <v>106</v>
      </c>
      <c r="C209" s="27"/>
      <c r="D209" s="27">
        <v>10000</v>
      </c>
      <c r="E209" s="27">
        <f t="shared" si="6"/>
        <v>327222</v>
      </c>
    </row>
    <row r="210" spans="1:17">
      <c r="A210" s="31">
        <v>45164</v>
      </c>
      <c r="B210" s="26" t="s">
        <v>87</v>
      </c>
      <c r="C210" s="27">
        <v>68330</v>
      </c>
      <c r="D210" s="27"/>
      <c r="E210" s="27">
        <f t="shared" si="6"/>
        <v>258892</v>
      </c>
    </row>
    <row r="211" spans="1:17">
      <c r="A211" s="31">
        <v>45165</v>
      </c>
      <c r="B211" s="26" t="s">
        <v>84</v>
      </c>
      <c r="C211" s="27">
        <v>11728</v>
      </c>
      <c r="D211" s="27"/>
      <c r="E211" s="27">
        <f t="shared" si="6"/>
        <v>247164</v>
      </c>
    </row>
    <row r="212" spans="1:17">
      <c r="A212" s="31">
        <v>45165</v>
      </c>
      <c r="B212" s="26" t="s">
        <v>1</v>
      </c>
      <c r="C212" s="27">
        <f>G212+I212+K212</f>
        <v>229183</v>
      </c>
      <c r="D212" s="27"/>
      <c r="E212" s="27">
        <f t="shared" si="6"/>
        <v>17981</v>
      </c>
      <c r="F212" s="33" t="s">
        <v>109</v>
      </c>
      <c r="G212" s="4">
        <v>214973</v>
      </c>
      <c r="H212" s="33" t="s">
        <v>110</v>
      </c>
      <c r="I212" s="4">
        <v>728</v>
      </c>
      <c r="J212" s="33" t="s">
        <v>111</v>
      </c>
      <c r="K212" s="4">
        <v>13482</v>
      </c>
    </row>
    <row r="213" spans="1:17">
      <c r="A213" s="31">
        <v>45166</v>
      </c>
      <c r="B213" s="26" t="s">
        <v>86</v>
      </c>
      <c r="C213" s="27">
        <v>6276</v>
      </c>
      <c r="D213" s="27"/>
      <c r="E213" s="27">
        <f t="shared" si="6"/>
        <v>11705</v>
      </c>
    </row>
    <row r="214" spans="1:17">
      <c r="A214" s="31">
        <v>45170</v>
      </c>
      <c r="B214" s="26" t="s">
        <v>108</v>
      </c>
      <c r="C214" s="27"/>
      <c r="D214" s="27">
        <v>60000</v>
      </c>
      <c r="E214" s="27">
        <f t="shared" si="6"/>
        <v>71705</v>
      </c>
    </row>
    <row r="215" spans="1:17">
      <c r="A215" s="31">
        <v>45173</v>
      </c>
      <c r="B215" s="26" t="s">
        <v>1</v>
      </c>
      <c r="C215" s="27">
        <f>G215</f>
        <v>6000</v>
      </c>
      <c r="D215" s="27"/>
      <c r="E215" s="27">
        <f t="shared" si="6"/>
        <v>65705</v>
      </c>
      <c r="F215" s="33" t="s">
        <v>116</v>
      </c>
      <c r="G215" s="4">
        <v>6000</v>
      </c>
    </row>
    <row r="216" spans="1:17">
      <c r="A216" s="31">
        <v>45177</v>
      </c>
      <c r="B216" s="26" t="s">
        <v>108</v>
      </c>
      <c r="C216" s="27"/>
      <c r="D216" s="27">
        <v>20000</v>
      </c>
      <c r="E216" s="27">
        <f t="shared" si="6"/>
        <v>85705</v>
      </c>
      <c r="F216" s="33"/>
      <c r="G216" s="4"/>
    </row>
    <row r="217" spans="1:17">
      <c r="A217" s="31">
        <v>45179</v>
      </c>
      <c r="B217" s="26" t="s">
        <v>1</v>
      </c>
      <c r="C217" s="27">
        <f>G217+I217+K217+M217+O217+Q217</f>
        <v>56733</v>
      </c>
      <c r="D217" s="22"/>
      <c r="E217" s="27">
        <f t="shared" si="6"/>
        <v>28972</v>
      </c>
      <c r="F217" s="33" t="s">
        <v>112</v>
      </c>
      <c r="G217" s="4">
        <v>37064</v>
      </c>
      <c r="H217" s="33" t="s">
        <v>113</v>
      </c>
      <c r="I217" s="4">
        <v>0</v>
      </c>
      <c r="J217" s="33" t="s">
        <v>114</v>
      </c>
      <c r="K217" s="4">
        <v>0</v>
      </c>
      <c r="L217" s="33" t="s">
        <v>115</v>
      </c>
      <c r="M217" s="4">
        <v>4178</v>
      </c>
      <c r="N217" s="33" t="s">
        <v>117</v>
      </c>
      <c r="O217" s="4">
        <v>4106</v>
      </c>
      <c r="P217" s="33" t="s">
        <v>118</v>
      </c>
      <c r="Q217" s="4">
        <v>11385</v>
      </c>
    </row>
    <row r="218" spans="1:17">
      <c r="A218" s="31">
        <v>45179</v>
      </c>
      <c r="B218" s="26" t="s">
        <v>85</v>
      </c>
      <c r="C218" s="27">
        <v>20000</v>
      </c>
      <c r="D218" s="22"/>
      <c r="E218" s="27">
        <f t="shared" si="6"/>
        <v>8972</v>
      </c>
    </row>
    <row r="219" spans="1:17">
      <c r="A219" s="31">
        <v>45189</v>
      </c>
      <c r="B219" s="26" t="s">
        <v>108</v>
      </c>
      <c r="C219" s="27"/>
      <c r="D219" s="22">
        <v>100000</v>
      </c>
      <c r="E219" s="27">
        <f t="shared" si="6"/>
        <v>108972</v>
      </c>
    </row>
    <row r="220" spans="1:17">
      <c r="A220" s="31">
        <v>45189</v>
      </c>
      <c r="B220" s="26" t="s">
        <v>83</v>
      </c>
      <c r="C220" s="27"/>
      <c r="D220" s="27">
        <v>250844</v>
      </c>
      <c r="E220" s="27">
        <f t="shared" si="6"/>
        <v>359816</v>
      </c>
    </row>
    <row r="221" spans="1:17">
      <c r="A221" s="31">
        <v>45195</v>
      </c>
      <c r="B221" s="26" t="s">
        <v>87</v>
      </c>
      <c r="C221" s="27">
        <v>68330</v>
      </c>
      <c r="D221" s="27"/>
      <c r="E221" s="27">
        <f>E220-C221+D221</f>
        <v>291486</v>
      </c>
    </row>
    <row r="222" spans="1:17">
      <c r="A222" s="31">
        <v>45196</v>
      </c>
      <c r="B222" s="26" t="s">
        <v>84</v>
      </c>
      <c r="C222" s="27">
        <v>11728</v>
      </c>
      <c r="D222" s="27"/>
      <c r="E222" s="27">
        <f t="shared" si="6"/>
        <v>279758</v>
      </c>
    </row>
    <row r="223" spans="1:17">
      <c r="A223" s="31">
        <v>45196</v>
      </c>
      <c r="B223" s="26" t="s">
        <v>1</v>
      </c>
      <c r="C223" s="27">
        <f>G223+I223+K223</f>
        <v>266418</v>
      </c>
      <c r="D223" s="27"/>
      <c r="E223" s="27">
        <f t="shared" si="6"/>
        <v>13340</v>
      </c>
      <c r="F223" s="33" t="s">
        <v>109</v>
      </c>
      <c r="G223" s="4">
        <v>250641</v>
      </c>
      <c r="H223" s="33" t="s">
        <v>110</v>
      </c>
      <c r="I223" s="4">
        <v>1728</v>
      </c>
      <c r="J223" s="33" t="s">
        <v>111</v>
      </c>
      <c r="K223" s="4">
        <v>14049</v>
      </c>
    </row>
    <row r="224" spans="1:17">
      <c r="A224" s="31">
        <v>45197</v>
      </c>
      <c r="B224" s="26" t="s">
        <v>86</v>
      </c>
      <c r="C224" s="27">
        <v>6276</v>
      </c>
      <c r="D224" s="27"/>
      <c r="E224" s="27">
        <f t="shared" si="6"/>
        <v>7064</v>
      </c>
    </row>
    <row r="225" spans="1:17">
      <c r="A225" s="31">
        <v>45203</v>
      </c>
      <c r="B225" s="26" t="s">
        <v>1</v>
      </c>
      <c r="C225" s="27">
        <f>G225</f>
        <v>0</v>
      </c>
      <c r="D225" s="27"/>
      <c r="E225" s="27">
        <f t="shared" si="6"/>
        <v>7064</v>
      </c>
      <c r="F225" s="33" t="s">
        <v>116</v>
      </c>
      <c r="G225" s="4">
        <v>0</v>
      </c>
    </row>
    <row r="226" spans="1:17">
      <c r="A226" s="31">
        <v>45204</v>
      </c>
      <c r="B226" s="26" t="s">
        <v>108</v>
      </c>
      <c r="C226" s="27">
        <f>G226</f>
        <v>0</v>
      </c>
      <c r="D226" s="27">
        <v>40000</v>
      </c>
      <c r="E226" s="27">
        <f t="shared" si="6"/>
        <v>47064</v>
      </c>
      <c r="F226" s="4"/>
      <c r="G226" s="4"/>
    </row>
    <row r="227" spans="1:17">
      <c r="A227" s="31">
        <v>45209</v>
      </c>
      <c r="B227" s="26" t="s">
        <v>1</v>
      </c>
      <c r="C227" s="27">
        <f>G227+I227+K227+M227+O227+Q227</f>
        <v>30803</v>
      </c>
      <c r="D227" s="22"/>
      <c r="E227" s="27">
        <f t="shared" si="6"/>
        <v>16261</v>
      </c>
      <c r="F227" s="33" t="s">
        <v>112</v>
      </c>
      <c r="G227" s="4">
        <v>3000</v>
      </c>
      <c r="H227" s="33" t="s">
        <v>113</v>
      </c>
      <c r="I227" s="4">
        <v>2200</v>
      </c>
      <c r="J227" s="33" t="s">
        <v>114</v>
      </c>
      <c r="K227" s="4">
        <v>0</v>
      </c>
      <c r="L227" s="33" t="s">
        <v>115</v>
      </c>
      <c r="M227" s="4">
        <v>12072</v>
      </c>
      <c r="N227" s="33" t="s">
        <v>117</v>
      </c>
      <c r="O227" s="4">
        <v>4106</v>
      </c>
      <c r="P227" s="33" t="s">
        <v>118</v>
      </c>
      <c r="Q227" s="4">
        <v>9425</v>
      </c>
    </row>
    <row r="228" spans="1:17">
      <c r="A228" s="31">
        <v>45209</v>
      </c>
      <c r="B228" s="26" t="s">
        <v>125</v>
      </c>
      <c r="C228" s="27"/>
      <c r="D228" s="22">
        <v>39662</v>
      </c>
      <c r="E228" s="27">
        <f t="shared" si="6"/>
        <v>55923</v>
      </c>
    </row>
    <row r="229" spans="1:17">
      <c r="A229" s="31">
        <v>45209</v>
      </c>
      <c r="B229" s="26" t="s">
        <v>126</v>
      </c>
      <c r="C229" s="27">
        <v>10000</v>
      </c>
      <c r="D229" s="22"/>
      <c r="E229" s="27">
        <f t="shared" si="6"/>
        <v>45923</v>
      </c>
    </row>
    <row r="230" spans="1:17">
      <c r="A230" s="31">
        <v>45217</v>
      </c>
      <c r="B230" s="26" t="s">
        <v>127</v>
      </c>
      <c r="C230" s="27"/>
      <c r="D230" s="22">
        <v>2592</v>
      </c>
      <c r="E230" s="27">
        <f t="shared" si="6"/>
        <v>48515</v>
      </c>
    </row>
    <row r="231" spans="1:17">
      <c r="A231" s="31">
        <v>45219</v>
      </c>
      <c r="B231" s="26" t="s">
        <v>83</v>
      </c>
      <c r="C231" s="27"/>
      <c r="D231" s="27">
        <v>251053</v>
      </c>
      <c r="E231" s="27">
        <f t="shared" si="6"/>
        <v>299568</v>
      </c>
    </row>
    <row r="232" spans="1:17">
      <c r="A232" s="31">
        <v>45222</v>
      </c>
      <c r="B232" s="26" t="s">
        <v>108</v>
      </c>
      <c r="C232" s="27"/>
      <c r="D232" s="27">
        <v>160000</v>
      </c>
      <c r="E232" s="27">
        <f t="shared" si="6"/>
        <v>459568</v>
      </c>
    </row>
    <row r="233" spans="1:17">
      <c r="A233" s="31">
        <v>45225</v>
      </c>
      <c r="B233" s="26" t="s">
        <v>87</v>
      </c>
      <c r="C233" s="27">
        <v>68330</v>
      </c>
      <c r="D233" s="27"/>
      <c r="E233" s="27">
        <f t="shared" si="6"/>
        <v>391238</v>
      </c>
    </row>
    <row r="234" spans="1:17">
      <c r="A234" s="31">
        <v>45226</v>
      </c>
      <c r="B234" s="26" t="s">
        <v>84</v>
      </c>
      <c r="C234" s="27">
        <v>10403</v>
      </c>
      <c r="D234" s="27"/>
      <c r="E234" s="27">
        <f t="shared" si="6"/>
        <v>380835</v>
      </c>
    </row>
    <row r="235" spans="1:17">
      <c r="A235" s="31">
        <v>45226</v>
      </c>
      <c r="B235" s="26" t="s">
        <v>1</v>
      </c>
      <c r="C235" s="27">
        <f>G235+I235+K235</f>
        <v>357728</v>
      </c>
      <c r="D235" s="27"/>
      <c r="E235" s="27">
        <f t="shared" si="6"/>
        <v>23107</v>
      </c>
      <c r="F235" s="33" t="s">
        <v>109</v>
      </c>
      <c r="G235" s="4">
        <v>337690</v>
      </c>
      <c r="H235" s="33" t="s">
        <v>110</v>
      </c>
      <c r="I235" s="4">
        <v>728</v>
      </c>
      <c r="J235" s="33" t="s">
        <v>111</v>
      </c>
      <c r="K235" s="4">
        <v>19310</v>
      </c>
    </row>
    <row r="236" spans="1:17">
      <c r="A236" s="31">
        <v>45227</v>
      </c>
      <c r="B236" s="26" t="s">
        <v>85</v>
      </c>
      <c r="C236" s="27">
        <v>10000</v>
      </c>
      <c r="D236" s="27"/>
      <c r="E236" s="27">
        <f t="shared" si="6"/>
        <v>13107</v>
      </c>
    </row>
    <row r="237" spans="1:17">
      <c r="A237" s="31">
        <v>45227</v>
      </c>
      <c r="B237" s="26" t="s">
        <v>86</v>
      </c>
      <c r="C237" s="27">
        <v>6276</v>
      </c>
      <c r="D237" s="27"/>
      <c r="E237" s="27">
        <f t="shared" si="6"/>
        <v>6831</v>
      </c>
    </row>
    <row r="238" spans="1:17">
      <c r="A238" s="31">
        <v>45232</v>
      </c>
      <c r="B238" s="26" t="s">
        <v>108</v>
      </c>
      <c r="C238" s="27"/>
      <c r="D238" s="27">
        <v>50000</v>
      </c>
      <c r="E238" s="27">
        <f t="shared" ref="E238:E244" si="7">E237-C238+D238</f>
        <v>56831</v>
      </c>
    </row>
    <row r="239" spans="1:17">
      <c r="A239" s="31">
        <v>45234</v>
      </c>
      <c r="B239" s="26" t="s">
        <v>85</v>
      </c>
      <c r="C239" s="27">
        <v>20110</v>
      </c>
      <c r="D239" s="27"/>
      <c r="E239" s="27">
        <f t="shared" si="7"/>
        <v>36721</v>
      </c>
    </row>
    <row r="240" spans="1:17">
      <c r="A240" s="31">
        <v>45234</v>
      </c>
      <c r="B240" s="26" t="s">
        <v>1</v>
      </c>
      <c r="C240" s="27">
        <f>G240</f>
        <v>6000</v>
      </c>
      <c r="D240" s="27"/>
      <c r="E240" s="27">
        <f t="shared" si="7"/>
        <v>30721</v>
      </c>
      <c r="F240" s="33" t="s">
        <v>116</v>
      </c>
      <c r="G240" s="4">
        <v>6000</v>
      </c>
    </row>
    <row r="241" spans="1:17">
      <c r="A241" s="31">
        <v>45236</v>
      </c>
      <c r="B241" s="26" t="s">
        <v>129</v>
      </c>
      <c r="C241" s="27">
        <v>110</v>
      </c>
      <c r="D241" s="27">
        <v>10000</v>
      </c>
      <c r="E241" s="27">
        <f t="shared" si="7"/>
        <v>40611</v>
      </c>
      <c r="F241" s="33"/>
      <c r="G241" s="4"/>
    </row>
    <row r="242" spans="1:17">
      <c r="A242" s="31">
        <v>45240</v>
      </c>
      <c r="B242" s="26" t="s">
        <v>1</v>
      </c>
      <c r="C242" s="27">
        <f>G242+I242+K242+M242+O242+Q242</f>
        <v>32135</v>
      </c>
      <c r="D242" s="22"/>
      <c r="E242" s="27">
        <f t="shared" si="7"/>
        <v>8476</v>
      </c>
      <c r="F242" s="33" t="s">
        <v>112</v>
      </c>
      <c r="G242" s="4">
        <v>5261</v>
      </c>
      <c r="H242" s="33" t="s">
        <v>113</v>
      </c>
      <c r="I242" s="4">
        <v>0</v>
      </c>
      <c r="J242" s="33" t="s">
        <v>114</v>
      </c>
      <c r="K242" s="4">
        <v>0</v>
      </c>
      <c r="L242" s="33" t="s">
        <v>115</v>
      </c>
      <c r="M242" s="4">
        <v>11254</v>
      </c>
      <c r="N242" s="33" t="s">
        <v>117</v>
      </c>
      <c r="O242" s="4">
        <v>4106</v>
      </c>
      <c r="P242" s="33" t="s">
        <v>118</v>
      </c>
      <c r="Q242" s="4">
        <v>11514</v>
      </c>
    </row>
    <row r="243" spans="1:17">
      <c r="A243" s="31">
        <v>45241</v>
      </c>
      <c r="B243" s="26" t="s">
        <v>85</v>
      </c>
      <c r="C243" s="27">
        <v>5000</v>
      </c>
      <c r="D243" s="22"/>
      <c r="E243" s="27">
        <f t="shared" si="7"/>
        <v>3476</v>
      </c>
    </row>
    <row r="244" spans="1:17">
      <c r="A244" s="31">
        <v>45246</v>
      </c>
      <c r="B244" s="26" t="s">
        <v>108</v>
      </c>
      <c r="C244" s="27"/>
      <c r="D244" s="22">
        <v>230000</v>
      </c>
      <c r="E244" s="27">
        <f t="shared" si="7"/>
        <v>233476</v>
      </c>
    </row>
    <row r="245" spans="1:17">
      <c r="A245" s="31">
        <v>45250</v>
      </c>
      <c r="B245" s="26" t="s">
        <v>83</v>
      </c>
      <c r="C245" s="27"/>
      <c r="D245" s="27">
        <v>260693</v>
      </c>
      <c r="E245" s="27">
        <f>E244-C245+D245</f>
        <v>494169</v>
      </c>
    </row>
    <row r="246" spans="1:17">
      <c r="A246" s="31">
        <v>45256</v>
      </c>
      <c r="B246" s="26" t="s">
        <v>87</v>
      </c>
      <c r="C246" s="27">
        <v>68330</v>
      </c>
      <c r="D246" s="27"/>
      <c r="E246" s="27">
        <f>E245-C246+D246</f>
        <v>425839</v>
      </c>
    </row>
    <row r="247" spans="1:17">
      <c r="A247" s="31">
        <v>45257</v>
      </c>
      <c r="B247" s="26" t="s">
        <v>84</v>
      </c>
      <c r="C247" s="27">
        <v>10403</v>
      </c>
      <c r="D247" s="27"/>
      <c r="E247" s="27">
        <f t="shared" ref="E247:E253" si="8">E246-C247+D247</f>
        <v>415436</v>
      </c>
    </row>
    <row r="248" spans="1:17">
      <c r="A248" s="31">
        <v>45257</v>
      </c>
      <c r="B248" s="26" t="s">
        <v>1</v>
      </c>
      <c r="C248" s="27">
        <f>G248+I248+K248</f>
        <v>384866</v>
      </c>
      <c r="D248" s="27"/>
      <c r="E248" s="27">
        <f t="shared" si="8"/>
        <v>30570</v>
      </c>
      <c r="F248" s="33" t="s">
        <v>109</v>
      </c>
      <c r="G248" s="4">
        <v>366082</v>
      </c>
      <c r="H248" s="33" t="s">
        <v>110</v>
      </c>
      <c r="I248" s="4">
        <v>1728</v>
      </c>
      <c r="J248" s="33" t="s">
        <v>111</v>
      </c>
      <c r="K248" s="4">
        <v>17056</v>
      </c>
    </row>
    <row r="249" spans="1:17">
      <c r="A249" s="31">
        <v>45258</v>
      </c>
      <c r="B249" s="26" t="s">
        <v>86</v>
      </c>
      <c r="C249" s="27">
        <v>6276</v>
      </c>
      <c r="D249" s="27"/>
      <c r="E249" s="27">
        <f t="shared" si="8"/>
        <v>24294</v>
      </c>
    </row>
    <row r="250" spans="1:17">
      <c r="A250" s="31">
        <v>45261</v>
      </c>
      <c r="B250" s="26" t="s">
        <v>85</v>
      </c>
      <c r="C250" s="27">
        <v>10000</v>
      </c>
      <c r="D250" s="27"/>
      <c r="E250" s="27">
        <f t="shared" si="8"/>
        <v>14294</v>
      </c>
    </row>
    <row r="251" spans="1:17">
      <c r="A251" s="31">
        <v>45264</v>
      </c>
      <c r="B251" s="26" t="s">
        <v>108</v>
      </c>
      <c r="C251" s="27"/>
      <c r="D251" s="27">
        <v>60000</v>
      </c>
      <c r="E251" s="27">
        <f t="shared" si="8"/>
        <v>74294</v>
      </c>
    </row>
    <row r="252" spans="1:17">
      <c r="A252" s="31">
        <v>45264</v>
      </c>
      <c r="B252" s="26" t="s">
        <v>1</v>
      </c>
      <c r="C252" s="27">
        <f>G252</f>
        <v>1000</v>
      </c>
      <c r="D252" s="27"/>
      <c r="E252" s="27">
        <f t="shared" si="8"/>
        <v>73294</v>
      </c>
      <c r="F252" s="33" t="s">
        <v>116</v>
      </c>
      <c r="G252" s="4">
        <v>1000</v>
      </c>
    </row>
    <row r="253" spans="1:17">
      <c r="A253" s="31">
        <v>45268</v>
      </c>
      <c r="B253" s="26" t="s">
        <v>125</v>
      </c>
      <c r="C253" s="27"/>
      <c r="D253" s="22">
        <v>301430</v>
      </c>
      <c r="E253" s="27">
        <f t="shared" si="8"/>
        <v>374724</v>
      </c>
      <c r="F253" s="36"/>
      <c r="G253" s="36"/>
    </row>
    <row r="254" spans="1:17">
      <c r="A254" s="31">
        <v>45271</v>
      </c>
      <c r="B254" s="26" t="s">
        <v>1</v>
      </c>
      <c r="C254" s="27">
        <f>G254+I254+K254+M254+O254+Q254</f>
        <v>65213</v>
      </c>
      <c r="D254" s="22"/>
      <c r="E254" s="27">
        <f>E253-C254+D254</f>
        <v>309511</v>
      </c>
      <c r="F254" s="33" t="s">
        <v>112</v>
      </c>
      <c r="G254" s="4">
        <v>3000</v>
      </c>
      <c r="H254" s="33" t="s">
        <v>113</v>
      </c>
      <c r="I254" s="4">
        <v>0</v>
      </c>
      <c r="J254" s="33" t="s">
        <v>114</v>
      </c>
      <c r="K254" s="4">
        <v>0</v>
      </c>
      <c r="L254" s="33" t="s">
        <v>115</v>
      </c>
      <c r="M254" s="4">
        <v>43882</v>
      </c>
      <c r="N254" s="33" t="s">
        <v>117</v>
      </c>
      <c r="O254" s="4">
        <v>4106</v>
      </c>
      <c r="P254" s="33" t="s">
        <v>118</v>
      </c>
      <c r="Q254" s="4">
        <v>14225</v>
      </c>
    </row>
    <row r="255" spans="1:17">
      <c r="A255" s="31">
        <v>45273</v>
      </c>
      <c r="B255" s="26" t="s">
        <v>133</v>
      </c>
      <c r="C255" s="27">
        <v>10165</v>
      </c>
      <c r="D255" s="22"/>
      <c r="E255" s="27">
        <f t="shared" ref="E255:E318" si="9">E254-C255+D255</f>
        <v>299346</v>
      </c>
    </row>
    <row r="256" spans="1:17">
      <c r="A256" s="31">
        <v>45280</v>
      </c>
      <c r="B256" s="26" t="s">
        <v>83</v>
      </c>
      <c r="C256" s="27"/>
      <c r="D256" s="27">
        <v>278767</v>
      </c>
      <c r="E256" s="27">
        <f t="shared" si="9"/>
        <v>578113</v>
      </c>
    </row>
    <row r="257" spans="1:17">
      <c r="A257" s="31">
        <v>45282</v>
      </c>
      <c r="B257" s="26" t="s">
        <v>108</v>
      </c>
      <c r="C257" s="27"/>
      <c r="D257" s="27">
        <v>60000</v>
      </c>
      <c r="E257" s="27">
        <f t="shared" si="9"/>
        <v>638113</v>
      </c>
    </row>
    <row r="258" spans="1:17">
      <c r="A258" s="31">
        <v>45286</v>
      </c>
      <c r="B258" s="26" t="s">
        <v>87</v>
      </c>
      <c r="C258" s="27">
        <v>68330</v>
      </c>
      <c r="D258" s="27"/>
      <c r="E258" s="27">
        <f t="shared" si="9"/>
        <v>569783</v>
      </c>
    </row>
    <row r="259" spans="1:17">
      <c r="A259" s="31">
        <v>45287</v>
      </c>
      <c r="B259" s="26" t="s">
        <v>84</v>
      </c>
      <c r="C259" s="27">
        <v>59403</v>
      </c>
      <c r="D259" s="27"/>
      <c r="E259" s="27">
        <f t="shared" si="9"/>
        <v>510380</v>
      </c>
    </row>
    <row r="260" spans="1:17">
      <c r="A260" s="31">
        <v>45287</v>
      </c>
      <c r="B260" s="26" t="s">
        <v>1</v>
      </c>
      <c r="C260" s="27">
        <f>G260+I260+K260</f>
        <v>484935</v>
      </c>
      <c r="D260" s="27"/>
      <c r="E260" s="27">
        <f t="shared" si="9"/>
        <v>25445</v>
      </c>
      <c r="F260" s="33" t="s">
        <v>109</v>
      </c>
      <c r="G260" s="4">
        <v>466460</v>
      </c>
      <c r="H260" s="33" t="s">
        <v>110</v>
      </c>
      <c r="I260" s="4">
        <v>776</v>
      </c>
      <c r="J260" s="33" t="s">
        <v>111</v>
      </c>
      <c r="K260" s="4">
        <v>17699</v>
      </c>
    </row>
    <row r="261" spans="1:17">
      <c r="A261" s="31">
        <v>45288</v>
      </c>
      <c r="B261" s="26" t="s">
        <v>86</v>
      </c>
      <c r="C261" s="27">
        <v>6276</v>
      </c>
      <c r="D261" s="27"/>
      <c r="E261" s="27">
        <f t="shared" si="9"/>
        <v>19169</v>
      </c>
    </row>
    <row r="262" spans="1:17">
      <c r="A262" s="31">
        <v>45656</v>
      </c>
      <c r="B262" s="26" t="s">
        <v>85</v>
      </c>
      <c r="C262" s="27">
        <v>15000</v>
      </c>
      <c r="D262" s="27"/>
      <c r="E262" s="27">
        <f t="shared" si="9"/>
        <v>4169</v>
      </c>
    </row>
    <row r="263" spans="1:17">
      <c r="A263" s="31">
        <v>45295</v>
      </c>
      <c r="B263" s="26" t="s">
        <v>108</v>
      </c>
      <c r="C263" s="27"/>
      <c r="D263" s="27">
        <v>70000</v>
      </c>
      <c r="E263" s="27">
        <f t="shared" si="9"/>
        <v>74169</v>
      </c>
    </row>
    <row r="264" spans="1:17">
      <c r="A264" s="31">
        <v>45295</v>
      </c>
      <c r="B264" s="26" t="s">
        <v>1</v>
      </c>
      <c r="C264" s="27">
        <f>G264</f>
        <v>1000</v>
      </c>
      <c r="D264" s="27"/>
      <c r="E264" s="27">
        <f t="shared" si="9"/>
        <v>73169</v>
      </c>
      <c r="F264" s="33" t="s">
        <v>116</v>
      </c>
      <c r="G264" s="4">
        <v>1000</v>
      </c>
    </row>
    <row r="265" spans="1:17">
      <c r="A265" s="31">
        <v>44931</v>
      </c>
      <c r="B265" s="26" t="s">
        <v>153</v>
      </c>
      <c r="C265" s="27">
        <v>10000</v>
      </c>
      <c r="D265" s="27"/>
      <c r="E265" s="27">
        <f t="shared" si="9"/>
        <v>63169</v>
      </c>
      <c r="F265" s="33"/>
      <c r="G265" s="4"/>
    </row>
    <row r="266" spans="1:17">
      <c r="A266" s="31">
        <v>45301</v>
      </c>
      <c r="B266" s="26" t="s">
        <v>1</v>
      </c>
      <c r="C266" s="27">
        <f>G266+I266+K266+M266+O266+Q266</f>
        <v>57591</v>
      </c>
      <c r="D266" s="22"/>
      <c r="E266" s="27">
        <f t="shared" si="9"/>
        <v>5578</v>
      </c>
      <c r="F266" s="33" t="s">
        <v>112</v>
      </c>
      <c r="G266" s="4">
        <v>3000</v>
      </c>
      <c r="H266" s="33" t="s">
        <v>113</v>
      </c>
      <c r="I266" s="4">
        <v>0</v>
      </c>
      <c r="J266" s="33" t="s">
        <v>114</v>
      </c>
      <c r="K266" s="4">
        <v>0</v>
      </c>
      <c r="L266" s="33" t="s">
        <v>115</v>
      </c>
      <c r="M266" s="4">
        <v>37041</v>
      </c>
      <c r="N266" s="33" t="s">
        <v>117</v>
      </c>
      <c r="O266" s="4">
        <v>4106</v>
      </c>
      <c r="P266" s="33" t="s">
        <v>118</v>
      </c>
      <c r="Q266" s="4">
        <v>13444</v>
      </c>
    </row>
    <row r="267" spans="1:17">
      <c r="A267" s="31">
        <v>45310</v>
      </c>
      <c r="B267" s="26" t="s">
        <v>83</v>
      </c>
      <c r="C267" s="27"/>
      <c r="D267" s="27">
        <v>255157</v>
      </c>
      <c r="E267" s="27">
        <f t="shared" si="9"/>
        <v>260735</v>
      </c>
    </row>
    <row r="268" spans="1:17">
      <c r="A268" s="31">
        <v>45314</v>
      </c>
      <c r="B268" s="26" t="s">
        <v>145</v>
      </c>
      <c r="C268" s="27"/>
      <c r="D268" s="27">
        <v>110000</v>
      </c>
      <c r="E268" s="27">
        <f t="shared" si="9"/>
        <v>370735</v>
      </c>
    </row>
    <row r="269" spans="1:17">
      <c r="A269" s="31">
        <v>45314</v>
      </c>
      <c r="B269" s="26" t="s">
        <v>146</v>
      </c>
      <c r="C269" s="27"/>
      <c r="D269" s="27">
        <v>73235</v>
      </c>
      <c r="E269" s="27">
        <f t="shared" si="9"/>
        <v>443970</v>
      </c>
    </row>
    <row r="270" spans="1:17">
      <c r="A270" s="31">
        <v>45317</v>
      </c>
      <c r="B270" s="26" t="s">
        <v>87</v>
      </c>
      <c r="C270" s="27">
        <v>68330</v>
      </c>
      <c r="D270" s="27"/>
      <c r="E270" s="27">
        <f t="shared" si="9"/>
        <v>375640</v>
      </c>
    </row>
    <row r="271" spans="1:17">
      <c r="A271" s="31">
        <v>44952</v>
      </c>
      <c r="B271" s="26" t="s">
        <v>154</v>
      </c>
      <c r="C271" s="27">
        <v>18000</v>
      </c>
      <c r="D271" s="27"/>
      <c r="E271" s="27">
        <f t="shared" si="9"/>
        <v>357640</v>
      </c>
    </row>
    <row r="272" spans="1:17">
      <c r="A272" s="31">
        <v>45318</v>
      </c>
      <c r="B272" s="26" t="s">
        <v>84</v>
      </c>
      <c r="C272" s="27">
        <v>13903</v>
      </c>
      <c r="D272" s="27"/>
      <c r="E272" s="27">
        <f t="shared" si="9"/>
        <v>343737</v>
      </c>
    </row>
    <row r="273" spans="1:17">
      <c r="A273" s="31">
        <v>45318</v>
      </c>
      <c r="B273" s="26" t="s">
        <v>1</v>
      </c>
      <c r="C273" s="27">
        <f>G273+I273+K273</f>
        <v>296906</v>
      </c>
      <c r="D273" s="27"/>
      <c r="E273" s="27">
        <f t="shared" si="9"/>
        <v>46831</v>
      </c>
      <c r="F273" s="33" t="s">
        <v>109</v>
      </c>
      <c r="G273" s="4">
        <v>274301</v>
      </c>
      <c r="H273" s="33" t="s">
        <v>110</v>
      </c>
      <c r="I273" s="4">
        <v>728</v>
      </c>
      <c r="J273" s="33" t="s">
        <v>111</v>
      </c>
      <c r="K273" s="4">
        <v>21877</v>
      </c>
    </row>
    <row r="274" spans="1:17">
      <c r="A274" s="31">
        <v>45319</v>
      </c>
      <c r="B274" s="26" t="s">
        <v>86</v>
      </c>
      <c r="C274" s="27">
        <v>6276</v>
      </c>
      <c r="D274" s="27"/>
      <c r="E274" s="27">
        <f t="shared" si="9"/>
        <v>40555</v>
      </c>
    </row>
    <row r="275" spans="1:17">
      <c r="A275" s="31">
        <v>45326</v>
      </c>
      <c r="B275" s="26" t="s">
        <v>1</v>
      </c>
      <c r="C275" s="27">
        <f>G275</f>
        <v>0</v>
      </c>
      <c r="D275" s="27"/>
      <c r="E275" s="27">
        <f t="shared" si="9"/>
        <v>40555</v>
      </c>
      <c r="F275" s="33" t="s">
        <v>116</v>
      </c>
      <c r="G275" s="4">
        <v>0</v>
      </c>
    </row>
    <row r="276" spans="1:17">
      <c r="A276" s="31">
        <v>45335</v>
      </c>
      <c r="B276" s="26" t="s">
        <v>1</v>
      </c>
      <c r="C276" s="27">
        <f>G276+I276+K276+M276+O276+Q276</f>
        <v>25747</v>
      </c>
      <c r="D276" s="22"/>
      <c r="E276" s="27">
        <f t="shared" si="9"/>
        <v>14808</v>
      </c>
      <c r="F276" s="33" t="s">
        <v>112</v>
      </c>
      <c r="G276" s="4">
        <v>3000</v>
      </c>
      <c r="H276" s="33" t="s">
        <v>113</v>
      </c>
      <c r="I276" s="4">
        <v>0</v>
      </c>
      <c r="J276" s="33" t="s">
        <v>114</v>
      </c>
      <c r="K276" s="4">
        <v>0</v>
      </c>
      <c r="L276" s="33" t="s">
        <v>115</v>
      </c>
      <c r="M276" s="4">
        <v>9521</v>
      </c>
      <c r="N276" s="33" t="s">
        <v>117</v>
      </c>
      <c r="O276" s="4">
        <v>4106</v>
      </c>
      <c r="P276" s="33" t="s">
        <v>118</v>
      </c>
      <c r="Q276" s="4">
        <v>9120</v>
      </c>
    </row>
    <row r="277" spans="1:17">
      <c r="A277" s="31">
        <v>45335</v>
      </c>
      <c r="B277" s="26" t="s">
        <v>25</v>
      </c>
      <c r="C277" s="27"/>
      <c r="D277" s="22">
        <v>29440</v>
      </c>
      <c r="E277" s="27">
        <f t="shared" si="9"/>
        <v>44248</v>
      </c>
    </row>
    <row r="278" spans="1:17">
      <c r="A278" s="31">
        <v>45336</v>
      </c>
      <c r="B278" s="26" t="s">
        <v>155</v>
      </c>
      <c r="C278" s="27"/>
      <c r="D278" s="22">
        <v>340000</v>
      </c>
      <c r="E278" s="27">
        <f t="shared" si="9"/>
        <v>384248</v>
      </c>
    </row>
    <row r="279" spans="1:17">
      <c r="A279" s="31">
        <v>45336</v>
      </c>
      <c r="B279" s="26" t="s">
        <v>156</v>
      </c>
      <c r="C279" s="27">
        <v>20000</v>
      </c>
      <c r="D279" s="22"/>
      <c r="E279" s="27">
        <f t="shared" si="9"/>
        <v>364248</v>
      </c>
    </row>
    <row r="280" spans="1:17">
      <c r="A280" s="31">
        <v>45342</v>
      </c>
      <c r="B280" s="26" t="s">
        <v>83</v>
      </c>
      <c r="C280" s="27"/>
      <c r="D280" s="27">
        <v>254759</v>
      </c>
      <c r="E280" s="27">
        <f t="shared" si="9"/>
        <v>619007</v>
      </c>
    </row>
    <row r="281" spans="1:17">
      <c r="A281" s="31">
        <v>45344</v>
      </c>
      <c r="B281" s="26" t="s">
        <v>157</v>
      </c>
      <c r="C281" s="27"/>
      <c r="D281" s="27">
        <v>0</v>
      </c>
      <c r="E281" s="27">
        <f t="shared" si="9"/>
        <v>619007</v>
      </c>
    </row>
    <row r="282" spans="1:17">
      <c r="A282" s="31">
        <v>45348</v>
      </c>
      <c r="B282" s="26" t="s">
        <v>87</v>
      </c>
      <c r="C282" s="27">
        <v>68330</v>
      </c>
      <c r="D282" s="27"/>
      <c r="E282" s="27">
        <f t="shared" si="9"/>
        <v>550677</v>
      </c>
    </row>
    <row r="283" spans="1:17">
      <c r="A283" s="31">
        <v>45349</v>
      </c>
      <c r="B283" s="26" t="s">
        <v>84</v>
      </c>
      <c r="C283" s="27">
        <v>13903</v>
      </c>
      <c r="D283" s="27"/>
      <c r="E283" s="27">
        <f t="shared" si="9"/>
        <v>536774</v>
      </c>
    </row>
    <row r="284" spans="1:17">
      <c r="A284" s="31">
        <v>45349</v>
      </c>
      <c r="B284" s="26" t="s">
        <v>1</v>
      </c>
      <c r="C284" s="27">
        <f>G284+I284+K284</f>
        <v>244825</v>
      </c>
      <c r="D284" s="27"/>
      <c r="E284" s="27">
        <f t="shared" si="9"/>
        <v>291949</v>
      </c>
      <c r="F284" s="33" t="s">
        <v>109</v>
      </c>
      <c r="G284" s="4">
        <v>221520</v>
      </c>
      <c r="H284" s="33" t="s">
        <v>110</v>
      </c>
      <c r="I284" s="4">
        <v>1728</v>
      </c>
      <c r="J284" s="33" t="s">
        <v>111</v>
      </c>
      <c r="K284" s="4">
        <v>21577</v>
      </c>
    </row>
    <row r="285" spans="1:17">
      <c r="A285" s="31">
        <v>45350</v>
      </c>
      <c r="B285" s="26" t="s">
        <v>86</v>
      </c>
      <c r="C285" s="27">
        <v>6276</v>
      </c>
      <c r="D285" s="27"/>
      <c r="E285" s="27">
        <f t="shared" si="9"/>
        <v>285673</v>
      </c>
    </row>
    <row r="286" spans="1:17">
      <c r="A286" s="31">
        <v>45352</v>
      </c>
      <c r="B286" s="26" t="s">
        <v>85</v>
      </c>
      <c r="C286" s="27">
        <v>60000</v>
      </c>
      <c r="D286" s="27"/>
      <c r="E286" s="27">
        <f t="shared" si="9"/>
        <v>225673</v>
      </c>
    </row>
    <row r="287" spans="1:17">
      <c r="A287" s="31">
        <v>45355</v>
      </c>
      <c r="B287" s="26" t="s">
        <v>1</v>
      </c>
      <c r="C287" s="27">
        <f>G287</f>
        <v>4000</v>
      </c>
      <c r="D287" s="27"/>
      <c r="E287" s="27">
        <f t="shared" si="9"/>
        <v>221673</v>
      </c>
      <c r="F287" s="33" t="s">
        <v>116</v>
      </c>
      <c r="G287" s="4">
        <v>4000</v>
      </c>
    </row>
    <row r="288" spans="1:17">
      <c r="A288" s="31">
        <v>45356</v>
      </c>
      <c r="B288" s="26" t="s">
        <v>158</v>
      </c>
      <c r="C288" s="27"/>
      <c r="D288" s="27">
        <v>13870</v>
      </c>
      <c r="E288" s="27">
        <f t="shared" si="9"/>
        <v>235543</v>
      </c>
    </row>
    <row r="289" spans="1:17">
      <c r="A289" s="31">
        <v>45362</v>
      </c>
      <c r="B289" s="26" t="s">
        <v>1</v>
      </c>
      <c r="C289" s="27">
        <f>G289+I289+K289+M289+O289+Q289</f>
        <v>15608</v>
      </c>
      <c r="D289" s="22"/>
      <c r="E289" s="27">
        <f t="shared" si="9"/>
        <v>219935</v>
      </c>
      <c r="F289" s="33" t="s">
        <v>112</v>
      </c>
      <c r="G289" s="4">
        <v>0</v>
      </c>
      <c r="H289" s="33" t="s">
        <v>113</v>
      </c>
      <c r="I289" s="4">
        <v>0</v>
      </c>
      <c r="J289" s="33" t="s">
        <v>114</v>
      </c>
      <c r="K289" s="4">
        <v>0</v>
      </c>
      <c r="L289" s="33" t="s">
        <v>115</v>
      </c>
      <c r="M289" s="4">
        <v>2480</v>
      </c>
      <c r="N289" s="33" t="s">
        <v>117</v>
      </c>
      <c r="O289" s="4">
        <v>4106</v>
      </c>
      <c r="P289" s="33" t="s">
        <v>118</v>
      </c>
      <c r="Q289" s="4">
        <v>9022</v>
      </c>
    </row>
    <row r="290" spans="1:17">
      <c r="A290" s="31">
        <v>45364</v>
      </c>
      <c r="B290" s="26" t="s">
        <v>159</v>
      </c>
      <c r="C290" s="27"/>
      <c r="D290" s="22">
        <v>12960</v>
      </c>
      <c r="E290" s="27">
        <f t="shared" si="9"/>
        <v>232895</v>
      </c>
    </row>
    <row r="291" spans="1:17">
      <c r="A291" s="31">
        <v>45371</v>
      </c>
      <c r="B291" s="26" t="s">
        <v>83</v>
      </c>
      <c r="C291" s="27"/>
      <c r="D291" s="27">
        <v>252990</v>
      </c>
      <c r="E291" s="27">
        <f t="shared" si="9"/>
        <v>485885</v>
      </c>
    </row>
    <row r="292" spans="1:17">
      <c r="A292" s="31">
        <v>45377</v>
      </c>
      <c r="B292" s="26" t="s">
        <v>87</v>
      </c>
      <c r="C292" s="27">
        <v>0</v>
      </c>
      <c r="D292" s="27"/>
      <c r="E292" s="27">
        <f t="shared" si="9"/>
        <v>485885</v>
      </c>
    </row>
    <row r="293" spans="1:17">
      <c r="A293" s="31">
        <v>45378</v>
      </c>
      <c r="B293" s="26" t="s">
        <v>84</v>
      </c>
      <c r="C293" s="27">
        <v>13903</v>
      </c>
      <c r="D293" s="27"/>
      <c r="E293" s="27">
        <f t="shared" si="9"/>
        <v>471982</v>
      </c>
    </row>
    <row r="294" spans="1:17">
      <c r="A294" s="31">
        <v>45378</v>
      </c>
      <c r="B294" s="26" t="s">
        <v>1</v>
      </c>
      <c r="C294" s="27">
        <f>G294+I294+K294</f>
        <v>201764</v>
      </c>
      <c r="D294" s="27"/>
      <c r="E294" s="27">
        <f t="shared" si="9"/>
        <v>270218</v>
      </c>
      <c r="F294" s="33" t="s">
        <v>109</v>
      </c>
      <c r="G294" s="4">
        <v>176889</v>
      </c>
      <c r="H294" s="33" t="s">
        <v>110</v>
      </c>
      <c r="I294" s="4">
        <v>4508</v>
      </c>
      <c r="J294" s="33" t="s">
        <v>111</v>
      </c>
      <c r="K294" s="4">
        <v>20367</v>
      </c>
    </row>
    <row r="295" spans="1:17">
      <c r="A295" s="31">
        <v>45379</v>
      </c>
      <c r="B295" s="26" t="s">
        <v>86</v>
      </c>
      <c r="C295" s="27">
        <v>6276</v>
      </c>
      <c r="D295" s="27"/>
      <c r="E295" s="27">
        <f t="shared" si="9"/>
        <v>263942</v>
      </c>
    </row>
    <row r="296" spans="1:17">
      <c r="A296" s="31">
        <v>45383</v>
      </c>
      <c r="B296" s="26" t="s">
        <v>163</v>
      </c>
      <c r="C296" s="27"/>
      <c r="D296" s="27">
        <v>1</v>
      </c>
      <c r="E296" s="27">
        <f t="shared" si="9"/>
        <v>263943</v>
      </c>
    </row>
    <row r="297" spans="1:17">
      <c r="A297" s="31">
        <v>45384</v>
      </c>
      <c r="B297" s="26" t="s">
        <v>129</v>
      </c>
      <c r="C297" s="27"/>
      <c r="D297" s="27">
        <v>250000</v>
      </c>
      <c r="E297" s="27">
        <f t="shared" si="9"/>
        <v>513943</v>
      </c>
    </row>
    <row r="298" spans="1:17">
      <c r="A298" s="31">
        <v>45386</v>
      </c>
      <c r="B298" s="26" t="s">
        <v>1</v>
      </c>
      <c r="C298" s="27">
        <f>G298</f>
        <v>3000</v>
      </c>
      <c r="D298" s="27"/>
      <c r="E298" s="27">
        <f t="shared" si="9"/>
        <v>510943</v>
      </c>
      <c r="F298" s="33" t="s">
        <v>116</v>
      </c>
      <c r="G298" s="4">
        <v>3000</v>
      </c>
    </row>
    <row r="299" spans="1:17">
      <c r="A299" s="31">
        <v>45392</v>
      </c>
      <c r="B299" s="26" t="s">
        <v>1</v>
      </c>
      <c r="C299" s="27">
        <f>G299+I299+K299+M299+O299+Q299</f>
        <v>45807</v>
      </c>
      <c r="D299" s="22"/>
      <c r="E299" s="27">
        <f t="shared" si="9"/>
        <v>465136</v>
      </c>
      <c r="F299" s="33" t="s">
        <v>112</v>
      </c>
      <c r="G299" s="4">
        <v>0</v>
      </c>
      <c r="H299" s="33" t="s">
        <v>113</v>
      </c>
      <c r="I299" s="4">
        <v>0</v>
      </c>
      <c r="J299" s="33" t="s">
        <v>114</v>
      </c>
      <c r="K299" s="4">
        <v>0</v>
      </c>
      <c r="L299" s="33" t="s">
        <v>115</v>
      </c>
      <c r="M299" s="4">
        <v>32741</v>
      </c>
      <c r="N299" s="33" t="s">
        <v>117</v>
      </c>
      <c r="O299" s="4">
        <v>4182</v>
      </c>
      <c r="P299" s="33" t="s">
        <v>118</v>
      </c>
      <c r="Q299" s="4">
        <v>8884</v>
      </c>
    </row>
    <row r="300" spans="1:17">
      <c r="A300" s="31">
        <v>45401</v>
      </c>
      <c r="B300" s="26" t="s">
        <v>164</v>
      </c>
      <c r="C300" s="27"/>
      <c r="D300" s="27">
        <v>63801</v>
      </c>
      <c r="E300" s="27">
        <f t="shared" si="9"/>
        <v>528937</v>
      </c>
    </row>
    <row r="301" spans="1:17">
      <c r="A301" s="31">
        <v>45407</v>
      </c>
      <c r="B301" s="26" t="s">
        <v>165</v>
      </c>
      <c r="C301" s="27"/>
      <c r="D301" s="27">
        <v>387768</v>
      </c>
      <c r="E301" s="27">
        <f t="shared" si="9"/>
        <v>916705</v>
      </c>
    </row>
    <row r="302" spans="1:17">
      <c r="A302" s="31">
        <v>45409</v>
      </c>
      <c r="B302" s="26" t="s">
        <v>85</v>
      </c>
      <c r="C302" s="27">
        <v>20000</v>
      </c>
      <c r="D302" s="27"/>
      <c r="E302" s="27">
        <f t="shared" si="9"/>
        <v>896705</v>
      </c>
    </row>
    <row r="303" spans="1:17">
      <c r="A303" s="31">
        <v>45409</v>
      </c>
      <c r="B303" s="26" t="s">
        <v>167</v>
      </c>
      <c r="C303" s="27">
        <v>1000</v>
      </c>
      <c r="D303" s="27"/>
      <c r="E303" s="27">
        <f t="shared" si="9"/>
        <v>895705</v>
      </c>
    </row>
    <row r="304" spans="1:17">
      <c r="A304" s="31">
        <v>45412</v>
      </c>
      <c r="B304" s="26" t="s">
        <v>87</v>
      </c>
      <c r="C304" s="27">
        <v>90330</v>
      </c>
      <c r="D304" s="27"/>
      <c r="E304" s="27">
        <f t="shared" si="9"/>
        <v>805375</v>
      </c>
    </row>
    <row r="305" spans="1:17">
      <c r="A305" s="31">
        <v>45409</v>
      </c>
      <c r="B305" s="26" t="s">
        <v>84</v>
      </c>
      <c r="C305" s="27">
        <v>12503</v>
      </c>
      <c r="D305" s="27"/>
      <c r="E305" s="27">
        <f t="shared" si="9"/>
        <v>792872</v>
      </c>
    </row>
    <row r="306" spans="1:17">
      <c r="A306" s="31">
        <v>45409</v>
      </c>
      <c r="B306" s="26" t="s">
        <v>1</v>
      </c>
      <c r="C306" s="27">
        <f>G306+I306+K306</f>
        <v>334239</v>
      </c>
      <c r="D306" s="27"/>
      <c r="E306" s="27">
        <f t="shared" si="9"/>
        <v>458633</v>
      </c>
      <c r="F306" s="33" t="s">
        <v>109</v>
      </c>
      <c r="G306" s="4">
        <v>258037</v>
      </c>
      <c r="H306" s="33" t="s">
        <v>110</v>
      </c>
      <c r="I306" s="4">
        <v>18508</v>
      </c>
      <c r="J306" s="33" t="s">
        <v>111</v>
      </c>
      <c r="K306" s="4">
        <v>57694</v>
      </c>
    </row>
    <row r="307" spans="1:17">
      <c r="A307" s="31">
        <v>45410</v>
      </c>
      <c r="B307" s="26" t="s">
        <v>86</v>
      </c>
      <c r="C307" s="27">
        <v>6276</v>
      </c>
      <c r="D307" s="27"/>
      <c r="E307" s="27">
        <f t="shared" si="9"/>
        <v>452357</v>
      </c>
    </row>
    <row r="308" spans="1:17">
      <c r="A308" s="31">
        <v>45416</v>
      </c>
      <c r="B308" s="26" t="s">
        <v>1</v>
      </c>
      <c r="C308" s="27">
        <f>G308</f>
        <v>53589</v>
      </c>
      <c r="D308" s="27"/>
      <c r="E308" s="27">
        <f t="shared" si="9"/>
        <v>398768</v>
      </c>
      <c r="F308" s="33" t="s">
        <v>116</v>
      </c>
      <c r="G308" s="4">
        <v>53589</v>
      </c>
    </row>
    <row r="309" spans="1:17">
      <c r="A309" s="31">
        <v>45422</v>
      </c>
      <c r="B309" s="26" t="s">
        <v>1</v>
      </c>
      <c r="C309" s="27">
        <f>G309+I309+K309+M309+O309+Q309</f>
        <v>24725</v>
      </c>
      <c r="D309" s="22"/>
      <c r="E309" s="27">
        <f t="shared" si="9"/>
        <v>374043</v>
      </c>
      <c r="F309" s="33" t="s">
        <v>112</v>
      </c>
      <c r="G309" s="4">
        <v>410</v>
      </c>
      <c r="H309" s="33" t="s">
        <v>113</v>
      </c>
      <c r="I309" s="4">
        <v>0</v>
      </c>
      <c r="J309" s="33" t="s">
        <v>114</v>
      </c>
      <c r="K309" s="4">
        <v>0</v>
      </c>
      <c r="L309" s="33" t="s">
        <v>115</v>
      </c>
      <c r="M309" s="4">
        <v>20711</v>
      </c>
      <c r="N309" s="33" t="s">
        <v>117</v>
      </c>
      <c r="O309" s="4">
        <v>4534</v>
      </c>
      <c r="P309" s="33" t="s">
        <v>118</v>
      </c>
      <c r="Q309" s="4">
        <v>-930</v>
      </c>
    </row>
    <row r="310" spans="1:17">
      <c r="A310" s="31">
        <v>45422</v>
      </c>
      <c r="B310" s="26" t="s">
        <v>65</v>
      </c>
      <c r="C310" s="27"/>
      <c r="D310" s="22">
        <v>2200</v>
      </c>
      <c r="E310" s="27">
        <f t="shared" si="9"/>
        <v>376243</v>
      </c>
    </row>
    <row r="311" spans="1:17">
      <c r="A311" s="31">
        <v>45423</v>
      </c>
      <c r="B311" s="26" t="s">
        <v>85</v>
      </c>
      <c r="C311" s="27">
        <v>10000</v>
      </c>
      <c r="D311" s="22"/>
      <c r="E311" s="27">
        <f t="shared" si="9"/>
        <v>366243</v>
      </c>
    </row>
    <row r="312" spans="1:17">
      <c r="A312" s="31">
        <v>45437</v>
      </c>
      <c r="B312" s="26" t="s">
        <v>83</v>
      </c>
      <c r="C312" s="27"/>
      <c r="D312" s="27">
        <v>332929</v>
      </c>
      <c r="E312" s="27">
        <f t="shared" si="9"/>
        <v>699172</v>
      </c>
    </row>
    <row r="313" spans="1:17">
      <c r="A313" s="31">
        <v>45437</v>
      </c>
      <c r="B313" s="26" t="s">
        <v>166</v>
      </c>
      <c r="C313" s="27">
        <v>20000</v>
      </c>
      <c r="D313" s="27"/>
      <c r="E313" s="27">
        <f t="shared" si="9"/>
        <v>679172</v>
      </c>
    </row>
    <row r="314" spans="1:17">
      <c r="A314" s="31">
        <v>45438</v>
      </c>
      <c r="B314" s="26" t="s">
        <v>87</v>
      </c>
      <c r="C314" s="27">
        <v>90330</v>
      </c>
      <c r="D314" s="27"/>
      <c r="E314" s="27">
        <f t="shared" si="9"/>
        <v>588842</v>
      </c>
    </row>
    <row r="315" spans="1:17">
      <c r="A315" s="31">
        <v>45439</v>
      </c>
      <c r="B315" s="26" t="s">
        <v>84</v>
      </c>
      <c r="C315" s="27">
        <v>7600</v>
      </c>
      <c r="D315" s="27"/>
      <c r="E315" s="27">
        <f t="shared" si="9"/>
        <v>581242</v>
      </c>
    </row>
    <row r="316" spans="1:17">
      <c r="A316" s="31">
        <v>45439</v>
      </c>
      <c r="B316" s="26" t="s">
        <v>1</v>
      </c>
      <c r="C316" s="27">
        <f>G316+I316+K316</f>
        <v>123323</v>
      </c>
      <c r="D316" s="27"/>
      <c r="E316" s="27">
        <f t="shared" si="9"/>
        <v>457919</v>
      </c>
      <c r="F316" s="33" t="s">
        <v>109</v>
      </c>
      <c r="G316" s="4">
        <v>96904</v>
      </c>
      <c r="H316" s="33" t="s">
        <v>110</v>
      </c>
      <c r="I316" s="4">
        <v>1508</v>
      </c>
      <c r="J316" s="33" t="s">
        <v>111</v>
      </c>
      <c r="K316" s="4">
        <v>24911</v>
      </c>
    </row>
    <row r="317" spans="1:17">
      <c r="A317" s="31">
        <v>45440</v>
      </c>
      <c r="B317" s="26" t="s">
        <v>86</v>
      </c>
      <c r="C317" s="27">
        <v>6276</v>
      </c>
      <c r="D317" s="27"/>
      <c r="E317" s="27">
        <f t="shared" si="9"/>
        <v>451643</v>
      </c>
    </row>
    <row r="318" spans="1:17">
      <c r="A318" s="31">
        <v>45447</v>
      </c>
      <c r="B318" s="26" t="s">
        <v>1</v>
      </c>
      <c r="C318" s="27">
        <f>G318</f>
        <v>41429</v>
      </c>
      <c r="D318" s="27"/>
      <c r="E318" s="27">
        <f t="shared" si="9"/>
        <v>410214</v>
      </c>
      <c r="F318" s="33" t="s">
        <v>116</v>
      </c>
      <c r="G318" s="4">
        <v>41429</v>
      </c>
    </row>
    <row r="319" spans="1:17">
      <c r="A319" s="31">
        <v>45453</v>
      </c>
      <c r="B319" s="26" t="s">
        <v>1</v>
      </c>
      <c r="C319" s="27">
        <f>G319+I319+K319+M319+O319+Q319</f>
        <v>18334</v>
      </c>
      <c r="D319" s="22"/>
      <c r="E319" s="27">
        <f t="shared" ref="E319:E382" si="10">E318-C319+D319</f>
        <v>391880</v>
      </c>
      <c r="F319" s="33" t="s">
        <v>112</v>
      </c>
      <c r="G319" s="4">
        <v>2000</v>
      </c>
      <c r="H319" s="33" t="s">
        <v>113</v>
      </c>
      <c r="I319" s="4">
        <v>0</v>
      </c>
      <c r="J319" s="33" t="s">
        <v>114</v>
      </c>
      <c r="K319" s="4">
        <v>0</v>
      </c>
      <c r="L319" s="33" t="s">
        <v>115</v>
      </c>
      <c r="M319" s="4">
        <v>12228</v>
      </c>
      <c r="N319" s="33" t="s">
        <v>117</v>
      </c>
      <c r="O319" s="4">
        <v>4106</v>
      </c>
    </row>
    <row r="320" spans="1:17">
      <c r="A320" s="31">
        <v>45454</v>
      </c>
      <c r="B320" s="26" t="s">
        <v>45</v>
      </c>
      <c r="C320" s="27"/>
      <c r="D320" s="22">
        <v>1108</v>
      </c>
      <c r="E320" s="27">
        <f t="shared" si="10"/>
        <v>392988</v>
      </c>
    </row>
    <row r="321" spans="1:15">
      <c r="A321" s="31">
        <v>45458</v>
      </c>
      <c r="B321" s="26" t="s">
        <v>135</v>
      </c>
      <c r="C321" s="27">
        <v>10000</v>
      </c>
      <c r="D321" s="22"/>
      <c r="E321" s="27">
        <f t="shared" si="10"/>
        <v>382988</v>
      </c>
    </row>
    <row r="322" spans="1:15">
      <c r="A322" s="31">
        <v>45468</v>
      </c>
      <c r="B322" s="26" t="s">
        <v>83</v>
      </c>
      <c r="C322" s="27"/>
      <c r="D322" s="27">
        <v>340935</v>
      </c>
      <c r="E322" s="27">
        <f t="shared" si="10"/>
        <v>723923</v>
      </c>
    </row>
    <row r="323" spans="1:15">
      <c r="A323" s="31">
        <v>45468</v>
      </c>
      <c r="B323" s="26" t="s">
        <v>168</v>
      </c>
      <c r="C323" s="27">
        <v>20000</v>
      </c>
      <c r="D323" s="27"/>
      <c r="E323" s="27">
        <f t="shared" si="10"/>
        <v>703923</v>
      </c>
    </row>
    <row r="324" spans="1:15">
      <c r="A324" s="31">
        <v>45469</v>
      </c>
      <c r="B324" s="26" t="s">
        <v>87</v>
      </c>
      <c r="C324" s="27">
        <v>90330</v>
      </c>
      <c r="D324" s="27"/>
      <c r="E324" s="27">
        <f t="shared" si="10"/>
        <v>613593</v>
      </c>
    </row>
    <row r="325" spans="1:15">
      <c r="A325" s="31">
        <v>45470</v>
      </c>
      <c r="B325" s="26" t="s">
        <v>84</v>
      </c>
      <c r="C325" s="27">
        <v>7600</v>
      </c>
      <c r="D325" s="27"/>
      <c r="E325" s="27">
        <f t="shared" si="10"/>
        <v>605993</v>
      </c>
    </row>
    <row r="326" spans="1:15">
      <c r="A326" s="31">
        <v>45470</v>
      </c>
      <c r="B326" s="26" t="s">
        <v>1</v>
      </c>
      <c r="C326" s="27">
        <f>G326+I326+K326</f>
        <v>208345</v>
      </c>
      <c r="D326" s="27"/>
      <c r="E326" s="27">
        <f t="shared" si="10"/>
        <v>397648</v>
      </c>
      <c r="F326" s="33" t="s">
        <v>109</v>
      </c>
      <c r="G326" s="4">
        <v>180630</v>
      </c>
      <c r="H326" s="33" t="s">
        <v>110</v>
      </c>
      <c r="I326" s="4">
        <v>7508</v>
      </c>
      <c r="J326" s="33" t="s">
        <v>111</v>
      </c>
      <c r="K326" s="4">
        <v>20207</v>
      </c>
    </row>
    <row r="327" spans="1:15">
      <c r="A327" s="31">
        <v>45471</v>
      </c>
      <c r="B327" s="26" t="s">
        <v>86</v>
      </c>
      <c r="C327" s="27">
        <v>6276</v>
      </c>
      <c r="D327" s="27"/>
      <c r="E327" s="27">
        <f t="shared" si="10"/>
        <v>391372</v>
      </c>
    </row>
    <row r="328" spans="1:15">
      <c r="A328" s="31">
        <v>45477</v>
      </c>
      <c r="B328" s="26" t="s">
        <v>1</v>
      </c>
      <c r="C328" s="27">
        <f>G328</f>
        <v>32400</v>
      </c>
      <c r="D328" s="27"/>
      <c r="E328" s="27">
        <f t="shared" si="10"/>
        <v>358972</v>
      </c>
      <c r="F328" s="33" t="s">
        <v>116</v>
      </c>
      <c r="G328" s="4">
        <v>32400</v>
      </c>
    </row>
    <row r="329" spans="1:15">
      <c r="A329" s="31">
        <v>45479</v>
      </c>
      <c r="B329" s="26" t="s">
        <v>135</v>
      </c>
      <c r="C329" s="27">
        <v>20000</v>
      </c>
      <c r="D329" s="27"/>
      <c r="E329" s="27">
        <f t="shared" si="10"/>
        <v>338972</v>
      </c>
      <c r="F329" s="37"/>
      <c r="G329" s="37"/>
    </row>
    <row r="330" spans="1:15">
      <c r="A330" s="31">
        <v>45482</v>
      </c>
      <c r="B330" s="26" t="s">
        <v>169</v>
      </c>
      <c r="C330" s="27"/>
      <c r="D330" s="27">
        <v>670</v>
      </c>
      <c r="E330" s="27">
        <f>E329-C330+D330</f>
        <v>339642</v>
      </c>
      <c r="F330" s="38"/>
      <c r="G330" s="38"/>
    </row>
    <row r="331" spans="1:15">
      <c r="A331" s="31">
        <v>45483</v>
      </c>
      <c r="B331" s="26" t="s">
        <v>1</v>
      </c>
      <c r="C331" s="27">
        <f>G331+I331+K331+M331+O331+Q331</f>
        <v>26451</v>
      </c>
      <c r="D331" s="22"/>
      <c r="E331" s="27">
        <f t="shared" si="10"/>
        <v>313191</v>
      </c>
      <c r="F331" s="33" t="s">
        <v>112</v>
      </c>
      <c r="G331" s="4">
        <v>4200</v>
      </c>
      <c r="H331" s="33" t="s">
        <v>113</v>
      </c>
      <c r="I331" s="4">
        <v>0</v>
      </c>
      <c r="J331" s="33" t="s">
        <v>114</v>
      </c>
      <c r="K331" s="4">
        <v>0</v>
      </c>
      <c r="L331" s="33" t="s">
        <v>115</v>
      </c>
      <c r="M331" s="4">
        <v>18145</v>
      </c>
      <c r="N331" s="33" t="s">
        <v>117</v>
      </c>
      <c r="O331" s="4">
        <v>4106</v>
      </c>
    </row>
    <row r="332" spans="1:15">
      <c r="A332" s="31">
        <v>45498</v>
      </c>
      <c r="B332" s="26" t="s">
        <v>83</v>
      </c>
      <c r="C332" s="27"/>
      <c r="D332" s="27">
        <v>329023</v>
      </c>
      <c r="E332" s="27">
        <f t="shared" si="10"/>
        <v>642214</v>
      </c>
    </row>
    <row r="333" spans="1:15">
      <c r="A333" s="31">
        <v>45498</v>
      </c>
      <c r="B333" s="26" t="s">
        <v>168</v>
      </c>
      <c r="C333" s="27">
        <v>20000</v>
      </c>
      <c r="D333" s="27"/>
      <c r="E333" s="27">
        <f t="shared" si="10"/>
        <v>622214</v>
      </c>
    </row>
    <row r="334" spans="1:15">
      <c r="A334" s="31">
        <v>45499</v>
      </c>
      <c r="B334" s="26" t="s">
        <v>87</v>
      </c>
      <c r="C334" s="27">
        <v>90330</v>
      </c>
      <c r="D334" s="27"/>
      <c r="E334" s="27">
        <f t="shared" si="10"/>
        <v>531884</v>
      </c>
    </row>
    <row r="335" spans="1:15">
      <c r="A335" s="31">
        <v>45500</v>
      </c>
      <c r="B335" s="26" t="s">
        <v>84</v>
      </c>
      <c r="C335" s="27">
        <v>32600</v>
      </c>
      <c r="D335" s="27"/>
      <c r="E335" s="27">
        <f t="shared" si="10"/>
        <v>499284</v>
      </c>
    </row>
    <row r="336" spans="1:15">
      <c r="A336" s="31">
        <v>45500</v>
      </c>
      <c r="B336" s="26" t="s">
        <v>1</v>
      </c>
      <c r="C336" s="27">
        <f>G336+I336+K336</f>
        <v>169719</v>
      </c>
      <c r="D336" s="27"/>
      <c r="E336" s="27">
        <f t="shared" si="10"/>
        <v>329565</v>
      </c>
      <c r="F336" s="33" t="s">
        <v>109</v>
      </c>
      <c r="G336" s="4">
        <v>114622</v>
      </c>
      <c r="H336" s="33" t="s">
        <v>110</v>
      </c>
      <c r="I336" s="4">
        <v>6039</v>
      </c>
      <c r="J336" s="33" t="s">
        <v>111</v>
      </c>
      <c r="K336" s="4">
        <v>49058</v>
      </c>
    </row>
    <row r="337" spans="1:15">
      <c r="A337" s="31">
        <v>45501</v>
      </c>
      <c r="B337" s="26" t="s">
        <v>86</v>
      </c>
      <c r="C337" s="27">
        <v>6276</v>
      </c>
      <c r="D337" s="27"/>
      <c r="E337" s="27">
        <f t="shared" si="10"/>
        <v>323289</v>
      </c>
    </row>
    <row r="338" spans="1:15">
      <c r="A338" s="31">
        <v>45507</v>
      </c>
      <c r="B338" s="26" t="s">
        <v>85</v>
      </c>
      <c r="C338" s="27">
        <v>10000</v>
      </c>
      <c r="D338" s="27"/>
      <c r="E338" s="27">
        <f t="shared" si="10"/>
        <v>313289</v>
      </c>
    </row>
    <row r="339" spans="1:15">
      <c r="A339" s="31">
        <v>45508</v>
      </c>
      <c r="B339" s="26" t="s">
        <v>1</v>
      </c>
      <c r="C339" s="27">
        <f>G339</f>
        <v>12000</v>
      </c>
      <c r="D339" s="27"/>
      <c r="E339" s="27">
        <f t="shared" si="10"/>
        <v>301289</v>
      </c>
      <c r="F339" s="33" t="s">
        <v>116</v>
      </c>
      <c r="G339" s="4">
        <v>12000</v>
      </c>
    </row>
    <row r="340" spans="1:15">
      <c r="A340" s="31">
        <v>45512</v>
      </c>
      <c r="B340" s="26" t="s">
        <v>85</v>
      </c>
      <c r="C340" s="27">
        <v>20000</v>
      </c>
      <c r="D340" s="27"/>
      <c r="E340" s="27">
        <f t="shared" si="10"/>
        <v>281289</v>
      </c>
      <c r="F340" s="4"/>
      <c r="G340" s="4"/>
    </row>
    <row r="341" spans="1:15">
      <c r="A341" s="31">
        <v>45514</v>
      </c>
      <c r="B341" s="26" t="s">
        <v>1</v>
      </c>
      <c r="C341" s="27">
        <f>G341+I341+K341+M341+O341+Q341</f>
        <v>22775</v>
      </c>
      <c r="D341" s="22"/>
      <c r="E341" s="27">
        <f t="shared" si="10"/>
        <v>258514</v>
      </c>
      <c r="F341" s="33" t="s">
        <v>112</v>
      </c>
      <c r="G341" s="4">
        <v>2000</v>
      </c>
      <c r="H341" s="33" t="s">
        <v>113</v>
      </c>
      <c r="I341" s="4">
        <v>0</v>
      </c>
      <c r="J341" s="33" t="s">
        <v>114</v>
      </c>
      <c r="K341" s="4">
        <v>0</v>
      </c>
      <c r="L341" s="33" t="s">
        <v>115</v>
      </c>
      <c r="M341" s="4">
        <v>16636</v>
      </c>
      <c r="N341" s="33" t="s">
        <v>117</v>
      </c>
      <c r="O341" s="4">
        <v>4139</v>
      </c>
    </row>
    <row r="342" spans="1:15">
      <c r="A342" s="31">
        <v>45529</v>
      </c>
      <c r="B342" s="26" t="s">
        <v>83</v>
      </c>
      <c r="C342" s="27"/>
      <c r="D342" s="27">
        <v>309720</v>
      </c>
      <c r="E342" s="27">
        <f t="shared" si="10"/>
        <v>568234</v>
      </c>
    </row>
    <row r="343" spans="1:15">
      <c r="A343" s="31">
        <v>45529</v>
      </c>
      <c r="B343" s="26" t="s">
        <v>168</v>
      </c>
      <c r="C343" s="27">
        <v>20000</v>
      </c>
      <c r="D343" s="27"/>
      <c r="E343" s="27">
        <f t="shared" si="10"/>
        <v>548234</v>
      </c>
    </row>
    <row r="344" spans="1:15">
      <c r="A344" s="31">
        <v>45530</v>
      </c>
      <c r="B344" s="26" t="s">
        <v>87</v>
      </c>
      <c r="C344" s="27">
        <v>90330</v>
      </c>
      <c r="D344" s="27"/>
      <c r="E344" s="27">
        <f t="shared" si="10"/>
        <v>457904</v>
      </c>
    </row>
    <row r="345" spans="1:15">
      <c r="A345" s="31">
        <v>45531</v>
      </c>
      <c r="B345" s="26" t="s">
        <v>84</v>
      </c>
      <c r="C345" s="27">
        <v>7600</v>
      </c>
      <c r="D345" s="27"/>
      <c r="E345" s="27">
        <f t="shared" si="10"/>
        <v>450304</v>
      </c>
    </row>
    <row r="346" spans="1:15">
      <c r="A346" s="31">
        <v>45531</v>
      </c>
      <c r="B346" s="26" t="s">
        <v>1</v>
      </c>
      <c r="C346" s="27">
        <f>G346+I346+K346</f>
        <v>214099</v>
      </c>
      <c r="D346" s="27"/>
      <c r="E346" s="27">
        <f t="shared" si="10"/>
        <v>236205</v>
      </c>
      <c r="F346" s="33" t="s">
        <v>109</v>
      </c>
      <c r="G346" s="4">
        <v>154921</v>
      </c>
      <c r="H346" s="33" t="s">
        <v>110</v>
      </c>
      <c r="I346" s="4">
        <v>8508</v>
      </c>
      <c r="J346" s="33" t="s">
        <v>111</v>
      </c>
      <c r="K346" s="4">
        <v>50670</v>
      </c>
    </row>
    <row r="347" spans="1:15">
      <c r="A347" s="31">
        <v>45532</v>
      </c>
      <c r="B347" s="26" t="s">
        <v>86</v>
      </c>
      <c r="C347" s="27">
        <v>6276</v>
      </c>
      <c r="D347" s="27"/>
      <c r="E347" s="27">
        <f t="shared" si="10"/>
        <v>229929</v>
      </c>
    </row>
    <row r="348" spans="1:15">
      <c r="A348" s="31">
        <v>45539</v>
      </c>
      <c r="B348" s="26" t="s">
        <v>1</v>
      </c>
      <c r="C348" s="27">
        <f>G348</f>
        <v>15000</v>
      </c>
      <c r="D348" s="27"/>
      <c r="E348" s="27">
        <f t="shared" si="10"/>
        <v>214929</v>
      </c>
      <c r="F348" s="33" t="s">
        <v>116</v>
      </c>
      <c r="G348" s="4">
        <v>15000</v>
      </c>
    </row>
    <row r="349" spans="1:15">
      <c r="A349" s="31">
        <v>45545</v>
      </c>
      <c r="B349" s="26" t="s">
        <v>1</v>
      </c>
      <c r="C349" s="27">
        <f>G349+I349+K349+M349+O349+Q349</f>
        <v>40205</v>
      </c>
      <c r="D349" s="22"/>
      <c r="E349" s="27">
        <f t="shared" si="10"/>
        <v>174724</v>
      </c>
      <c r="F349" s="33" t="s">
        <v>112</v>
      </c>
      <c r="G349" s="4">
        <v>2000</v>
      </c>
      <c r="H349" s="33" t="s">
        <v>113</v>
      </c>
      <c r="I349" s="4">
        <v>0</v>
      </c>
      <c r="J349" s="33" t="s">
        <v>114</v>
      </c>
      <c r="K349" s="4">
        <v>3850</v>
      </c>
      <c r="L349" s="33" t="s">
        <v>115</v>
      </c>
      <c r="M349" s="4">
        <v>30249</v>
      </c>
      <c r="N349" s="33" t="s">
        <v>117</v>
      </c>
      <c r="O349" s="4">
        <v>4106</v>
      </c>
    </row>
    <row r="350" spans="1:15">
      <c r="A350" s="31">
        <v>45551</v>
      </c>
      <c r="B350" s="26" t="s">
        <v>126</v>
      </c>
      <c r="C350" s="27">
        <v>20000</v>
      </c>
      <c r="D350" s="22"/>
      <c r="E350" s="27">
        <f t="shared" si="10"/>
        <v>154724</v>
      </c>
    </row>
    <row r="351" spans="1:15">
      <c r="A351" s="31">
        <v>45560</v>
      </c>
      <c r="B351" s="26" t="s">
        <v>83</v>
      </c>
      <c r="C351" s="27"/>
      <c r="D351" s="27">
        <v>306630</v>
      </c>
      <c r="E351" s="27">
        <f t="shared" si="10"/>
        <v>461354</v>
      </c>
    </row>
    <row r="352" spans="1:15">
      <c r="A352" s="31">
        <v>45560</v>
      </c>
      <c r="B352" s="26" t="s">
        <v>168</v>
      </c>
      <c r="C352" s="27">
        <v>20000</v>
      </c>
      <c r="D352" s="27"/>
      <c r="E352" s="27">
        <f t="shared" si="10"/>
        <v>441354</v>
      </c>
    </row>
    <row r="353" spans="1:15">
      <c r="A353" s="31">
        <v>45561</v>
      </c>
      <c r="B353" s="26" t="s">
        <v>87</v>
      </c>
      <c r="C353" s="27">
        <v>90330</v>
      </c>
      <c r="D353" s="27"/>
      <c r="E353" s="27">
        <f t="shared" si="10"/>
        <v>351024</v>
      </c>
    </row>
    <row r="354" spans="1:15">
      <c r="A354" s="31">
        <v>45562</v>
      </c>
      <c r="B354" s="26" t="s">
        <v>84</v>
      </c>
      <c r="C354" s="27">
        <v>7600</v>
      </c>
      <c r="D354" s="27"/>
      <c r="E354" s="27">
        <f t="shared" si="10"/>
        <v>343424</v>
      </c>
    </row>
    <row r="355" spans="1:15">
      <c r="A355" s="31">
        <v>45562</v>
      </c>
      <c r="B355" s="26" t="s">
        <v>1</v>
      </c>
      <c r="C355" s="27">
        <f>G355+I355+K355</f>
        <v>177571</v>
      </c>
      <c r="D355" s="27"/>
      <c r="E355" s="27">
        <f t="shared" si="10"/>
        <v>165853</v>
      </c>
      <c r="F355" s="33" t="s">
        <v>109</v>
      </c>
      <c r="G355" s="4">
        <v>148470</v>
      </c>
      <c r="H355" s="33" t="s">
        <v>110</v>
      </c>
      <c r="I355" s="4">
        <v>7838</v>
      </c>
      <c r="J355" s="33" t="s">
        <v>111</v>
      </c>
      <c r="K355" s="4">
        <v>21263</v>
      </c>
    </row>
    <row r="356" spans="1:15">
      <c r="A356" s="31">
        <v>45563</v>
      </c>
      <c r="B356" s="26" t="s">
        <v>86</v>
      </c>
      <c r="C356" s="27">
        <v>6276</v>
      </c>
      <c r="D356" s="27"/>
      <c r="E356" s="27">
        <f t="shared" si="10"/>
        <v>159577</v>
      </c>
    </row>
    <row r="357" spans="1:15">
      <c r="A357" s="31">
        <v>45566</v>
      </c>
      <c r="B357" s="26" t="s">
        <v>171</v>
      </c>
      <c r="C357" s="27"/>
      <c r="D357" s="27">
        <v>40</v>
      </c>
      <c r="E357" s="27">
        <f t="shared" si="10"/>
        <v>159617</v>
      </c>
    </row>
    <row r="358" spans="1:15">
      <c r="A358" s="31">
        <v>45569</v>
      </c>
      <c r="B358" s="26" t="s">
        <v>1</v>
      </c>
      <c r="C358" s="27">
        <f>G358</f>
        <v>12000</v>
      </c>
      <c r="D358" s="27"/>
      <c r="E358" s="27">
        <f t="shared" si="10"/>
        <v>147617</v>
      </c>
      <c r="F358" s="33" t="s">
        <v>116</v>
      </c>
      <c r="G358" s="4">
        <v>12000</v>
      </c>
    </row>
    <row r="359" spans="1:15">
      <c r="A359" s="31">
        <v>45570</v>
      </c>
      <c r="B359" s="26" t="s">
        <v>129</v>
      </c>
      <c r="C359" s="27"/>
      <c r="D359" s="27">
        <v>10000</v>
      </c>
      <c r="E359" s="27">
        <f t="shared" si="10"/>
        <v>157617</v>
      </c>
      <c r="F359" s="4"/>
      <c r="G359" s="4"/>
    </row>
    <row r="360" spans="1:15">
      <c r="A360" s="31">
        <v>45575</v>
      </c>
      <c r="B360" s="26" t="s">
        <v>1</v>
      </c>
      <c r="C360" s="27">
        <f>G360+I360+K360+M360+O360+Q360</f>
        <v>37714</v>
      </c>
      <c r="D360" s="22"/>
      <c r="E360" s="27">
        <f t="shared" si="10"/>
        <v>119903</v>
      </c>
      <c r="F360" s="33" t="s">
        <v>112</v>
      </c>
      <c r="G360" s="4">
        <v>2000</v>
      </c>
      <c r="H360" s="33" t="s">
        <v>113</v>
      </c>
      <c r="I360" s="4">
        <v>2200</v>
      </c>
      <c r="J360" s="33" t="s">
        <v>114</v>
      </c>
      <c r="K360" s="4">
        <v>0</v>
      </c>
      <c r="L360" s="33" t="s">
        <v>115</v>
      </c>
      <c r="M360" s="4">
        <v>29408</v>
      </c>
      <c r="N360" s="33" t="s">
        <v>117</v>
      </c>
      <c r="O360" s="4">
        <v>4106</v>
      </c>
    </row>
    <row r="361" spans="1:15">
      <c r="A361" s="31">
        <v>45581</v>
      </c>
      <c r="B361" s="26" t="s">
        <v>170</v>
      </c>
      <c r="C361" s="27"/>
      <c r="D361" s="22">
        <v>3456</v>
      </c>
      <c r="E361" s="27">
        <f t="shared" si="10"/>
        <v>123359</v>
      </c>
    </row>
    <row r="362" spans="1:15">
      <c r="A362" s="31">
        <v>45584</v>
      </c>
      <c r="B362" s="26" t="s">
        <v>85</v>
      </c>
      <c r="C362" s="27">
        <v>10000</v>
      </c>
      <c r="D362" s="22"/>
      <c r="E362" s="27">
        <f t="shared" si="10"/>
        <v>113359</v>
      </c>
    </row>
    <row r="363" spans="1:15">
      <c r="A363" s="31">
        <v>45586</v>
      </c>
      <c r="B363" s="26" t="s">
        <v>85</v>
      </c>
      <c r="C363" s="27">
        <v>20000</v>
      </c>
      <c r="D363" s="22"/>
      <c r="E363" s="27">
        <f t="shared" si="10"/>
        <v>93359</v>
      </c>
    </row>
    <row r="364" spans="1:15">
      <c r="A364" s="31">
        <v>45590</v>
      </c>
      <c r="B364" s="26" t="s">
        <v>83</v>
      </c>
      <c r="C364" s="27"/>
      <c r="D364" s="27">
        <v>317827</v>
      </c>
      <c r="E364" s="27">
        <f t="shared" si="10"/>
        <v>411186</v>
      </c>
    </row>
    <row r="365" spans="1:15">
      <c r="A365" s="31">
        <v>45590</v>
      </c>
      <c r="B365" s="26" t="s">
        <v>168</v>
      </c>
      <c r="C365" s="27">
        <v>20000</v>
      </c>
      <c r="D365" s="27"/>
      <c r="E365" s="27">
        <f t="shared" si="10"/>
        <v>391186</v>
      </c>
    </row>
    <row r="366" spans="1:15">
      <c r="A366" s="31">
        <v>45591</v>
      </c>
      <c r="B366" s="26" t="s">
        <v>87</v>
      </c>
      <c r="C366" s="27">
        <v>90330</v>
      </c>
      <c r="D366" s="27"/>
      <c r="E366" s="27">
        <f t="shared" si="10"/>
        <v>300856</v>
      </c>
    </row>
    <row r="367" spans="1:15">
      <c r="A367" s="31">
        <v>45592</v>
      </c>
      <c r="B367" s="26" t="s">
        <v>84</v>
      </c>
      <c r="C367" s="27">
        <v>7600</v>
      </c>
      <c r="D367" s="27"/>
      <c r="E367" s="27">
        <f t="shared" si="10"/>
        <v>293256</v>
      </c>
    </row>
    <row r="368" spans="1:15">
      <c r="A368" s="31">
        <v>45592</v>
      </c>
      <c r="B368" s="26" t="s">
        <v>1</v>
      </c>
      <c r="C368" s="27">
        <f>G368+I368+K368</f>
        <v>201432</v>
      </c>
      <c r="D368" s="27"/>
      <c r="E368" s="27">
        <f t="shared" si="10"/>
        <v>91824</v>
      </c>
      <c r="F368" s="33" t="s">
        <v>109</v>
      </c>
      <c r="G368" s="4">
        <v>160594</v>
      </c>
      <c r="H368" s="33" t="s">
        <v>110</v>
      </c>
      <c r="I368" s="4">
        <v>8888</v>
      </c>
      <c r="J368" s="33" t="s">
        <v>111</v>
      </c>
      <c r="K368" s="4">
        <v>31950</v>
      </c>
    </row>
    <row r="369" spans="1:15">
      <c r="A369" s="31">
        <v>45593</v>
      </c>
      <c r="B369" s="26" t="s">
        <v>86</v>
      </c>
      <c r="C369" s="27">
        <v>6276</v>
      </c>
      <c r="D369" s="27"/>
      <c r="E369" s="27">
        <f t="shared" si="10"/>
        <v>85548</v>
      </c>
    </row>
    <row r="370" spans="1:15">
      <c r="A370" s="31">
        <v>45600</v>
      </c>
      <c r="B370" s="26" t="s">
        <v>1</v>
      </c>
      <c r="C370" s="27">
        <f>G370</f>
        <v>37240</v>
      </c>
      <c r="D370" s="27"/>
      <c r="E370" s="27">
        <f t="shared" si="10"/>
        <v>48308</v>
      </c>
      <c r="F370" s="33" t="s">
        <v>116</v>
      </c>
      <c r="G370" s="4">
        <v>37240</v>
      </c>
    </row>
    <row r="371" spans="1:15">
      <c r="A371" s="31">
        <v>45607</v>
      </c>
      <c r="B371" s="26" t="s">
        <v>1</v>
      </c>
      <c r="C371" s="27">
        <f>G371+I371+K371+M371+O371+Q371</f>
        <v>20314</v>
      </c>
      <c r="D371" s="22"/>
      <c r="E371" s="27">
        <f t="shared" si="10"/>
        <v>27994</v>
      </c>
      <c r="F371" s="33" t="s">
        <v>112</v>
      </c>
      <c r="G371" s="4">
        <v>2000</v>
      </c>
      <c r="H371" s="33" t="s">
        <v>113</v>
      </c>
      <c r="I371" s="4">
        <v>0</v>
      </c>
      <c r="J371" s="33" t="s">
        <v>114</v>
      </c>
      <c r="K371" s="4">
        <v>0</v>
      </c>
      <c r="L371" s="33" t="s">
        <v>115</v>
      </c>
      <c r="M371" s="4">
        <v>14208</v>
      </c>
      <c r="N371" s="33" t="s">
        <v>117</v>
      </c>
      <c r="O371" s="4">
        <v>4106</v>
      </c>
    </row>
    <row r="372" spans="1:15">
      <c r="A372" s="31">
        <v>45620</v>
      </c>
      <c r="B372" s="26" t="s">
        <v>85</v>
      </c>
      <c r="C372" s="27">
        <v>10000</v>
      </c>
      <c r="D372" s="22"/>
      <c r="E372" s="27">
        <f t="shared" si="10"/>
        <v>17994</v>
      </c>
    </row>
    <row r="373" spans="1:15">
      <c r="A373" s="31">
        <v>45621</v>
      </c>
      <c r="B373" s="26" t="s">
        <v>83</v>
      </c>
      <c r="C373" s="27"/>
      <c r="D373" s="27">
        <v>321514</v>
      </c>
      <c r="E373" s="27">
        <f t="shared" si="10"/>
        <v>339508</v>
      </c>
    </row>
    <row r="374" spans="1:15">
      <c r="A374" s="31">
        <v>45621</v>
      </c>
      <c r="B374" s="26" t="s">
        <v>125</v>
      </c>
      <c r="C374" s="27"/>
      <c r="D374" s="27">
        <v>148065</v>
      </c>
      <c r="E374" s="27">
        <f t="shared" si="10"/>
        <v>487573</v>
      </c>
    </row>
    <row r="375" spans="1:15">
      <c r="A375" s="31">
        <v>45621</v>
      </c>
      <c r="B375" s="26" t="s">
        <v>168</v>
      </c>
      <c r="C375" s="27">
        <v>20000</v>
      </c>
      <c r="D375" s="27"/>
      <c r="E375" s="27">
        <f t="shared" si="10"/>
        <v>467573</v>
      </c>
    </row>
    <row r="376" spans="1:15">
      <c r="A376" s="31">
        <v>45622</v>
      </c>
      <c r="B376" s="26" t="s">
        <v>87</v>
      </c>
      <c r="C376" s="27">
        <v>90330</v>
      </c>
      <c r="D376" s="27"/>
      <c r="E376" s="27">
        <f t="shared" si="10"/>
        <v>377243</v>
      </c>
    </row>
    <row r="377" spans="1:15">
      <c r="A377" s="31">
        <v>45623</v>
      </c>
      <c r="B377" s="26" t="s">
        <v>84</v>
      </c>
      <c r="C377" s="27">
        <v>7600</v>
      </c>
      <c r="D377" s="27"/>
      <c r="E377" s="27">
        <f t="shared" si="10"/>
        <v>369643</v>
      </c>
    </row>
    <row r="378" spans="1:15">
      <c r="A378" s="31">
        <v>45623</v>
      </c>
      <c r="B378" s="26" t="s">
        <v>1</v>
      </c>
      <c r="C378" s="27">
        <f>G378+I378+K378</f>
        <v>191076</v>
      </c>
      <c r="D378" s="27"/>
      <c r="E378" s="27">
        <f t="shared" si="10"/>
        <v>178567</v>
      </c>
      <c r="F378" s="33" t="s">
        <v>109</v>
      </c>
      <c r="G378" s="4">
        <v>153676</v>
      </c>
      <c r="H378" s="33" t="s">
        <v>110</v>
      </c>
      <c r="I378" s="4">
        <v>11794</v>
      </c>
      <c r="J378" s="33" t="s">
        <v>111</v>
      </c>
      <c r="K378" s="4">
        <v>25606</v>
      </c>
    </row>
    <row r="379" spans="1:15">
      <c r="A379" s="31">
        <v>45624</v>
      </c>
      <c r="B379" s="26" t="s">
        <v>86</v>
      </c>
      <c r="C379" s="27">
        <v>6276</v>
      </c>
      <c r="D379" s="27"/>
      <c r="E379" s="27">
        <f t="shared" si="10"/>
        <v>172291</v>
      </c>
    </row>
    <row r="380" spans="1:15">
      <c r="A380" s="31">
        <v>45630</v>
      </c>
      <c r="B380" s="26" t="s">
        <v>1</v>
      </c>
      <c r="C380" s="27">
        <f>G380</f>
        <v>25000</v>
      </c>
      <c r="D380" s="27"/>
      <c r="E380" s="27">
        <f t="shared" si="10"/>
        <v>147291</v>
      </c>
      <c r="F380" s="33" t="s">
        <v>116</v>
      </c>
      <c r="G380" s="4">
        <v>25000</v>
      </c>
    </row>
    <row r="381" spans="1:15">
      <c r="A381" s="31">
        <v>45636</v>
      </c>
      <c r="B381" s="26" t="s">
        <v>1</v>
      </c>
      <c r="C381" s="27">
        <f>G381+I381+K381+M381+O381+Q381</f>
        <v>25216</v>
      </c>
      <c r="D381" s="22"/>
      <c r="E381" s="27">
        <f t="shared" si="10"/>
        <v>122075</v>
      </c>
      <c r="F381" s="33" t="s">
        <v>112</v>
      </c>
      <c r="G381" s="4">
        <v>2000</v>
      </c>
      <c r="H381" s="33" t="s">
        <v>113</v>
      </c>
      <c r="I381" s="4">
        <v>0</v>
      </c>
      <c r="J381" s="33" t="s">
        <v>114</v>
      </c>
      <c r="K381" s="4">
        <v>0</v>
      </c>
      <c r="L381" s="33" t="s">
        <v>115</v>
      </c>
      <c r="M381" s="4">
        <v>19110</v>
      </c>
      <c r="N381" s="33" t="s">
        <v>117</v>
      </c>
      <c r="O381" s="4">
        <v>4106</v>
      </c>
    </row>
    <row r="382" spans="1:15">
      <c r="A382" s="31">
        <v>45640</v>
      </c>
      <c r="B382" s="26" t="s">
        <v>85</v>
      </c>
      <c r="C382" s="27">
        <v>20000</v>
      </c>
      <c r="D382" s="22"/>
      <c r="E382" s="27">
        <f t="shared" si="10"/>
        <v>102075</v>
      </c>
    </row>
    <row r="383" spans="1:15">
      <c r="A383" s="31">
        <v>45649</v>
      </c>
      <c r="B383" s="26" t="s">
        <v>85</v>
      </c>
      <c r="C383" s="27">
        <v>10000</v>
      </c>
      <c r="D383" s="22"/>
      <c r="E383" s="27">
        <f t="shared" ref="E383:E392" si="11">E382-C383+D383</f>
        <v>92075</v>
      </c>
    </row>
    <row r="384" spans="1:15">
      <c r="A384" s="31">
        <v>45651</v>
      </c>
      <c r="B384" s="26" t="s">
        <v>83</v>
      </c>
      <c r="C384" s="27"/>
      <c r="D384" s="27">
        <v>342510</v>
      </c>
      <c r="E384" s="27">
        <f t="shared" si="11"/>
        <v>434585</v>
      </c>
    </row>
    <row r="385" spans="1:15">
      <c r="A385" s="31">
        <v>45651</v>
      </c>
      <c r="B385" s="26" t="s">
        <v>168</v>
      </c>
      <c r="C385" s="27">
        <v>20000</v>
      </c>
      <c r="D385" s="27"/>
      <c r="E385" s="27">
        <f t="shared" si="11"/>
        <v>414585</v>
      </c>
    </row>
    <row r="386" spans="1:15">
      <c r="A386" s="31">
        <v>45652</v>
      </c>
      <c r="B386" s="26" t="s">
        <v>85</v>
      </c>
      <c r="C386" s="27">
        <v>20000</v>
      </c>
      <c r="D386" s="27"/>
      <c r="E386" s="27">
        <f t="shared" si="11"/>
        <v>394585</v>
      </c>
    </row>
    <row r="387" spans="1:15">
      <c r="A387" s="31">
        <v>45653</v>
      </c>
      <c r="B387" s="26" t="s">
        <v>87</v>
      </c>
      <c r="C387" s="27">
        <v>90330</v>
      </c>
      <c r="D387" s="27"/>
      <c r="E387" s="27">
        <f t="shared" si="11"/>
        <v>304255</v>
      </c>
    </row>
    <row r="388" spans="1:15">
      <c r="A388" s="31">
        <v>45653</v>
      </c>
      <c r="B388" s="26" t="s">
        <v>84</v>
      </c>
      <c r="C388" s="27">
        <v>32600</v>
      </c>
      <c r="D388" s="27"/>
      <c r="E388" s="27">
        <f t="shared" si="11"/>
        <v>271655</v>
      </c>
    </row>
    <row r="389" spans="1:15">
      <c r="A389" s="31">
        <v>45653</v>
      </c>
      <c r="B389" s="26" t="s">
        <v>1</v>
      </c>
      <c r="C389" s="27">
        <f>G389+I389+K389</f>
        <v>152113</v>
      </c>
      <c r="D389" s="27"/>
      <c r="E389" s="27">
        <f t="shared" si="11"/>
        <v>119542</v>
      </c>
      <c r="F389" s="33" t="s">
        <v>109</v>
      </c>
      <c r="G389" s="4">
        <v>124826</v>
      </c>
      <c r="H389" s="33" t="s">
        <v>110</v>
      </c>
      <c r="I389" s="4">
        <v>12768</v>
      </c>
      <c r="J389" s="33" t="s">
        <v>111</v>
      </c>
      <c r="K389" s="4">
        <v>14519</v>
      </c>
    </row>
    <row r="390" spans="1:15">
      <c r="A390" s="31">
        <v>45654</v>
      </c>
      <c r="B390" s="26" t="s">
        <v>86</v>
      </c>
      <c r="C390" s="27">
        <v>6276</v>
      </c>
      <c r="D390" s="27"/>
      <c r="E390" s="27">
        <f t="shared" si="11"/>
        <v>113266</v>
      </c>
    </row>
    <row r="391" spans="1:15">
      <c r="A391" s="31">
        <v>45661</v>
      </c>
      <c r="B391" s="26" t="s">
        <v>1</v>
      </c>
      <c r="C391" s="27">
        <f>G391</f>
        <v>22498</v>
      </c>
      <c r="D391" s="27"/>
      <c r="E391" s="27">
        <f t="shared" si="11"/>
        <v>90768</v>
      </c>
      <c r="F391" s="33" t="s">
        <v>116</v>
      </c>
      <c r="G391" s="4">
        <v>22498</v>
      </c>
    </row>
    <row r="392" spans="1:15">
      <c r="A392" s="31">
        <v>45667</v>
      </c>
      <c r="B392" s="26" t="s">
        <v>1</v>
      </c>
      <c r="C392" s="27">
        <f>G392+I392+K392+M392+O392+Q392</f>
        <v>46886</v>
      </c>
      <c r="D392" s="22"/>
      <c r="E392" s="27">
        <f t="shared" si="11"/>
        <v>43882</v>
      </c>
      <c r="F392" s="33" t="s">
        <v>112</v>
      </c>
      <c r="G392" s="4">
        <v>2000</v>
      </c>
      <c r="H392" s="33" t="s">
        <v>113</v>
      </c>
      <c r="I392" s="4">
        <v>0</v>
      </c>
      <c r="J392" s="33" t="s">
        <v>114</v>
      </c>
      <c r="K392" s="4">
        <v>0</v>
      </c>
      <c r="L392" s="33" t="s">
        <v>115</v>
      </c>
      <c r="M392" s="4">
        <v>40780</v>
      </c>
      <c r="N392" s="33" t="s">
        <v>117</v>
      </c>
      <c r="O392" s="4">
        <v>4106</v>
      </c>
    </row>
    <row r="393" spans="1:15">
      <c r="A393" s="31">
        <v>45682</v>
      </c>
      <c r="B393" s="26" t="s">
        <v>83</v>
      </c>
      <c r="C393" s="27"/>
      <c r="D393" s="27">
        <v>318448</v>
      </c>
      <c r="E393" s="27">
        <f>E392-C393+D393</f>
        <v>362330</v>
      </c>
    </row>
    <row r="394" spans="1:15">
      <c r="A394" s="31">
        <v>45682</v>
      </c>
      <c r="B394" s="26" t="s">
        <v>168</v>
      </c>
      <c r="C394" s="27">
        <v>20000</v>
      </c>
      <c r="D394" s="27"/>
      <c r="E394" s="27">
        <f t="shared" ref="E394:E405" si="12">E393-C394+D394</f>
        <v>342330</v>
      </c>
    </row>
    <row r="395" spans="1:15">
      <c r="A395" s="31">
        <v>45683</v>
      </c>
      <c r="B395" s="26" t="s">
        <v>87</v>
      </c>
      <c r="C395" s="27">
        <v>90330</v>
      </c>
      <c r="D395" s="27"/>
      <c r="E395" s="27">
        <f t="shared" si="12"/>
        <v>252000</v>
      </c>
    </row>
    <row r="396" spans="1:15">
      <c r="A396" s="31">
        <v>45684</v>
      </c>
      <c r="B396" s="26" t="s">
        <v>84</v>
      </c>
      <c r="C396" s="27">
        <v>7600</v>
      </c>
      <c r="D396" s="27"/>
      <c r="E396" s="27">
        <f t="shared" si="12"/>
        <v>244400</v>
      </c>
    </row>
    <row r="397" spans="1:15">
      <c r="A397" s="31">
        <v>45684</v>
      </c>
      <c r="B397" s="26" t="s">
        <v>1</v>
      </c>
      <c r="C397" s="27">
        <f>G397+I397+K397</f>
        <v>169118</v>
      </c>
      <c r="D397" s="27"/>
      <c r="E397" s="27">
        <f t="shared" si="12"/>
        <v>75282</v>
      </c>
      <c r="F397" s="33" t="s">
        <v>109</v>
      </c>
      <c r="G397" s="4">
        <v>131941</v>
      </c>
      <c r="H397" s="33" t="s">
        <v>110</v>
      </c>
      <c r="I397" s="4">
        <v>10741</v>
      </c>
      <c r="J397" s="33" t="s">
        <v>111</v>
      </c>
      <c r="K397" s="4">
        <v>26436</v>
      </c>
    </row>
    <row r="398" spans="1:15">
      <c r="A398" s="31">
        <v>45684</v>
      </c>
      <c r="B398" s="26" t="s">
        <v>85</v>
      </c>
      <c r="C398" s="27">
        <v>15000</v>
      </c>
      <c r="D398" s="27"/>
      <c r="E398" s="27">
        <f t="shared" si="12"/>
        <v>60282</v>
      </c>
    </row>
    <row r="399" spans="1:15">
      <c r="A399" s="31">
        <v>45685</v>
      </c>
      <c r="B399" s="26" t="s">
        <v>86</v>
      </c>
      <c r="C399" s="27">
        <v>6276</v>
      </c>
      <c r="D399" s="27"/>
      <c r="E399" s="27">
        <f t="shared" si="12"/>
        <v>54006</v>
      </c>
    </row>
    <row r="400" spans="1:15">
      <c r="A400" s="31">
        <v>45692</v>
      </c>
      <c r="B400" s="26" t="s">
        <v>1</v>
      </c>
      <c r="C400" s="27">
        <f>G400</f>
        <v>18000</v>
      </c>
      <c r="D400" s="27"/>
      <c r="E400" s="27">
        <f t="shared" si="12"/>
        <v>36006</v>
      </c>
      <c r="F400" s="33" t="s">
        <v>116</v>
      </c>
      <c r="G400" s="4">
        <v>18000</v>
      </c>
    </row>
    <row r="401" spans="1:15">
      <c r="A401" s="31">
        <v>45698</v>
      </c>
      <c r="B401" s="26" t="s">
        <v>1</v>
      </c>
      <c r="C401" s="27">
        <f>G401+I401+K401+M401+O401+Q401</f>
        <v>22049</v>
      </c>
      <c r="D401" s="22"/>
      <c r="E401" s="27">
        <f t="shared" si="12"/>
        <v>13957</v>
      </c>
      <c r="F401" s="33" t="s">
        <v>112</v>
      </c>
      <c r="G401" s="4">
        <v>2000</v>
      </c>
      <c r="H401" s="33" t="s">
        <v>113</v>
      </c>
      <c r="I401" s="4">
        <v>0</v>
      </c>
      <c r="J401" s="33" t="s">
        <v>114</v>
      </c>
      <c r="K401" s="4">
        <v>0</v>
      </c>
      <c r="L401" s="33" t="s">
        <v>115</v>
      </c>
      <c r="M401" s="4">
        <v>15943</v>
      </c>
      <c r="N401" s="33" t="s">
        <v>117</v>
      </c>
      <c r="O401" s="4">
        <v>4106</v>
      </c>
    </row>
    <row r="402" spans="1:15">
      <c r="A402" s="31">
        <v>45698</v>
      </c>
      <c r="B402" s="26" t="s">
        <v>85</v>
      </c>
      <c r="C402" s="27">
        <v>10000</v>
      </c>
      <c r="D402" s="22"/>
      <c r="E402" s="27">
        <f t="shared" si="12"/>
        <v>3957</v>
      </c>
    </row>
    <row r="403" spans="1:15">
      <c r="A403" s="31">
        <v>45705</v>
      </c>
      <c r="B403" s="26" t="s">
        <v>108</v>
      </c>
      <c r="C403" s="27"/>
      <c r="D403" s="22">
        <v>40000</v>
      </c>
      <c r="E403" s="27">
        <f t="shared" si="12"/>
        <v>43957</v>
      </c>
    </row>
    <row r="404" spans="1:15">
      <c r="A404" s="31">
        <v>45710</v>
      </c>
      <c r="B404" s="26" t="s">
        <v>85</v>
      </c>
      <c r="C404" s="27">
        <v>10000</v>
      </c>
      <c r="D404" s="22"/>
      <c r="E404" s="27">
        <f t="shared" si="12"/>
        <v>33957</v>
      </c>
    </row>
    <row r="405" spans="1:15">
      <c r="A405" s="31">
        <v>45713</v>
      </c>
      <c r="B405" s="26" t="s">
        <v>83</v>
      </c>
      <c r="C405" s="27"/>
      <c r="D405" s="27">
        <v>315183</v>
      </c>
      <c r="E405" s="27">
        <f t="shared" si="12"/>
        <v>349140</v>
      </c>
    </row>
    <row r="406" spans="1:15">
      <c r="A406" s="31">
        <v>45713</v>
      </c>
      <c r="B406" s="26" t="s">
        <v>168</v>
      </c>
      <c r="C406" s="27">
        <v>20000</v>
      </c>
      <c r="D406" s="27"/>
      <c r="E406" s="27">
        <f t="shared" ref="E406:E414" si="13">E405-C406+D406</f>
        <v>329140</v>
      </c>
    </row>
    <row r="407" spans="1:15">
      <c r="A407" s="31">
        <v>45714</v>
      </c>
      <c r="B407" s="26" t="s">
        <v>108</v>
      </c>
      <c r="C407" s="27"/>
      <c r="D407" s="27">
        <v>20000</v>
      </c>
      <c r="E407" s="27">
        <f t="shared" si="13"/>
        <v>349140</v>
      </c>
    </row>
    <row r="408" spans="1:15">
      <c r="A408" s="31">
        <v>45714</v>
      </c>
      <c r="B408" s="26" t="s">
        <v>85</v>
      </c>
      <c r="C408" s="27">
        <v>15000</v>
      </c>
      <c r="D408" s="27"/>
      <c r="E408" s="27">
        <f t="shared" si="13"/>
        <v>334140</v>
      </c>
    </row>
    <row r="409" spans="1:15">
      <c r="A409" s="31">
        <v>45715</v>
      </c>
      <c r="B409" s="26" t="s">
        <v>87</v>
      </c>
      <c r="C409" s="27">
        <v>90330</v>
      </c>
      <c r="D409" s="27"/>
      <c r="E409" s="27">
        <f t="shared" si="13"/>
        <v>243810</v>
      </c>
    </row>
    <row r="410" spans="1:15">
      <c r="A410" s="31">
        <v>45715</v>
      </c>
      <c r="B410" s="26" t="s">
        <v>84</v>
      </c>
      <c r="C410" s="27">
        <v>7600</v>
      </c>
      <c r="D410" s="27"/>
      <c r="E410" s="27">
        <f t="shared" si="13"/>
        <v>236210</v>
      </c>
    </row>
    <row r="411" spans="1:15">
      <c r="A411" s="31">
        <v>45715</v>
      </c>
      <c r="B411" s="26" t="s">
        <v>1</v>
      </c>
      <c r="C411" s="27">
        <f>G411+I411+K411</f>
        <v>212349</v>
      </c>
      <c r="D411" s="27"/>
      <c r="E411" s="27">
        <f t="shared" si="13"/>
        <v>23861</v>
      </c>
      <c r="F411" s="33" t="s">
        <v>109</v>
      </c>
      <c r="G411" s="4">
        <v>175646</v>
      </c>
      <c r="H411" s="33" t="s">
        <v>110</v>
      </c>
      <c r="I411" s="4">
        <v>7954</v>
      </c>
      <c r="J411" s="33" t="s">
        <v>111</v>
      </c>
      <c r="K411" s="4">
        <v>28749</v>
      </c>
    </row>
    <row r="412" spans="1:15">
      <c r="A412" s="31">
        <v>45716</v>
      </c>
      <c r="B412" s="26" t="s">
        <v>86</v>
      </c>
      <c r="C412" s="27">
        <v>6276</v>
      </c>
      <c r="D412" s="27"/>
      <c r="E412" s="27">
        <f t="shared" si="13"/>
        <v>17585</v>
      </c>
    </row>
    <row r="413" spans="1:15">
      <c r="A413" s="31">
        <v>45719</v>
      </c>
      <c r="B413" s="26" t="s">
        <v>108</v>
      </c>
      <c r="C413" s="27"/>
      <c r="D413" s="27">
        <v>20000</v>
      </c>
      <c r="E413" s="27">
        <f t="shared" si="13"/>
        <v>37585</v>
      </c>
    </row>
    <row r="414" spans="1:15">
      <c r="A414" s="31">
        <v>45720</v>
      </c>
      <c r="B414" s="26" t="s">
        <v>1</v>
      </c>
      <c r="C414" s="27">
        <f>G414</f>
        <v>9000</v>
      </c>
      <c r="D414" s="27"/>
      <c r="E414" s="27">
        <f t="shared" si="13"/>
        <v>28585</v>
      </c>
      <c r="F414" s="33" t="s">
        <v>116</v>
      </c>
      <c r="G414" s="4">
        <v>9000</v>
      </c>
    </row>
    <row r="415" spans="1:15">
      <c r="A415" s="31">
        <v>45723</v>
      </c>
      <c r="B415" s="26" t="s">
        <v>108</v>
      </c>
      <c r="C415" s="27"/>
      <c r="D415" s="27">
        <v>30000</v>
      </c>
      <c r="E415" s="27">
        <f>E414-C415+D415</f>
        <v>58585</v>
      </c>
      <c r="F415" s="37"/>
      <c r="G415" s="37"/>
    </row>
    <row r="416" spans="1:15">
      <c r="A416" s="31">
        <v>45724</v>
      </c>
      <c r="B416" s="26" t="s">
        <v>85</v>
      </c>
      <c r="C416" s="27">
        <v>10000</v>
      </c>
      <c r="D416" s="27"/>
      <c r="E416" s="27">
        <f t="shared" ref="E416:E426" si="14">E415-C416+D416</f>
        <v>48585</v>
      </c>
      <c r="F416" s="38"/>
      <c r="G416" s="38"/>
    </row>
    <row r="417" spans="1:15">
      <c r="A417" s="31">
        <v>45726</v>
      </c>
      <c r="B417" s="26" t="s">
        <v>1</v>
      </c>
      <c r="C417" s="27">
        <f>G417+I417+K417+M417+O417+Q417</f>
        <v>14506</v>
      </c>
      <c r="D417" s="22"/>
      <c r="E417" s="27">
        <f t="shared" si="14"/>
        <v>34079</v>
      </c>
      <c r="F417" s="33" t="s">
        <v>112</v>
      </c>
      <c r="G417" s="4">
        <v>2000</v>
      </c>
      <c r="H417" s="33" t="s">
        <v>113</v>
      </c>
      <c r="I417" s="4">
        <v>0</v>
      </c>
      <c r="J417" s="33" t="s">
        <v>114</v>
      </c>
      <c r="K417" s="4">
        <v>0</v>
      </c>
      <c r="L417" s="33" t="s">
        <v>115</v>
      </c>
      <c r="M417" s="4">
        <v>8400</v>
      </c>
      <c r="N417" s="33" t="s">
        <v>117</v>
      </c>
      <c r="O417" s="4">
        <v>4106</v>
      </c>
    </row>
    <row r="418" spans="1:15">
      <c r="A418" s="31">
        <v>45726</v>
      </c>
      <c r="B418" s="26" t="s">
        <v>85</v>
      </c>
      <c r="C418" s="27">
        <v>10000</v>
      </c>
      <c r="D418" s="22"/>
      <c r="E418" s="27">
        <f t="shared" si="14"/>
        <v>24079</v>
      </c>
    </row>
    <row r="419" spans="1:15">
      <c r="A419" s="31">
        <v>45730</v>
      </c>
      <c r="B419" s="26" t="s">
        <v>133</v>
      </c>
      <c r="C419" s="27"/>
      <c r="D419" s="22">
        <v>1500000</v>
      </c>
      <c r="E419" s="27">
        <f t="shared" si="14"/>
        <v>1524079</v>
      </c>
    </row>
    <row r="420" spans="1:15">
      <c r="A420" s="31">
        <v>45730</v>
      </c>
      <c r="B420" s="26" t="s">
        <v>133</v>
      </c>
      <c r="C420" s="27">
        <v>200165</v>
      </c>
      <c r="D420" s="22"/>
      <c r="E420" s="27">
        <f t="shared" si="14"/>
        <v>1323914</v>
      </c>
    </row>
    <row r="421" spans="1:15">
      <c r="A421" s="31">
        <v>45731</v>
      </c>
      <c r="B421" s="26" t="s">
        <v>85</v>
      </c>
      <c r="C421" s="27">
        <v>10000</v>
      </c>
      <c r="D421" s="22"/>
      <c r="E421" s="27">
        <f t="shared" si="14"/>
        <v>1313914</v>
      </c>
    </row>
    <row r="422" spans="1:15">
      <c r="A422" s="31">
        <v>45731</v>
      </c>
      <c r="B422" s="26" t="s">
        <v>153</v>
      </c>
      <c r="C422" s="27">
        <v>0</v>
      </c>
      <c r="D422" s="22"/>
      <c r="E422" s="27">
        <f t="shared" si="14"/>
        <v>1313914</v>
      </c>
    </row>
    <row r="423" spans="1:15">
      <c r="A423" s="31">
        <v>45737</v>
      </c>
      <c r="B423" s="26" t="s">
        <v>133</v>
      </c>
      <c r="C423" s="27">
        <v>100165</v>
      </c>
      <c r="D423" s="22"/>
      <c r="E423" s="27">
        <f>E422-C423+D423</f>
        <v>1213749</v>
      </c>
    </row>
    <row r="424" spans="1:15">
      <c r="A424" s="31">
        <v>45738</v>
      </c>
      <c r="B424" s="26" t="s">
        <v>85</v>
      </c>
      <c r="C424" s="27">
        <v>20000</v>
      </c>
      <c r="D424" s="22"/>
      <c r="E424" s="27">
        <f t="shared" si="14"/>
        <v>1193749</v>
      </c>
    </row>
    <row r="425" spans="1:15">
      <c r="A425" s="31">
        <v>45741</v>
      </c>
      <c r="B425" s="26" t="s">
        <v>83</v>
      </c>
      <c r="C425" s="27"/>
      <c r="D425" s="27">
        <v>321541</v>
      </c>
      <c r="E425" s="27">
        <f t="shared" si="14"/>
        <v>1515290</v>
      </c>
    </row>
    <row r="426" spans="1:15">
      <c r="A426" s="31">
        <v>45741</v>
      </c>
      <c r="B426" s="26" t="s">
        <v>168</v>
      </c>
      <c r="C426" s="27">
        <v>0</v>
      </c>
      <c r="D426" s="27"/>
      <c r="E426" s="27">
        <f t="shared" si="14"/>
        <v>1515290</v>
      </c>
    </row>
    <row r="427" spans="1:15">
      <c r="A427" s="31">
        <v>45742</v>
      </c>
      <c r="B427" s="26" t="s">
        <v>87</v>
      </c>
      <c r="C427" s="27">
        <v>90330</v>
      </c>
      <c r="D427" s="27"/>
      <c r="E427" s="27">
        <f t="shared" ref="E427:E435" si="15">E426-C427+D427</f>
        <v>1424960</v>
      </c>
    </row>
    <row r="428" spans="1:15">
      <c r="A428" s="31">
        <v>45743</v>
      </c>
      <c r="B428" s="26" t="s">
        <v>84</v>
      </c>
      <c r="C428" s="27">
        <v>7600</v>
      </c>
      <c r="D428" s="27"/>
      <c r="E428" s="27">
        <f t="shared" si="15"/>
        <v>1417360</v>
      </c>
    </row>
    <row r="429" spans="1:15">
      <c r="A429" s="31">
        <v>45743</v>
      </c>
      <c r="B429" s="26" t="s">
        <v>1</v>
      </c>
      <c r="C429" s="27">
        <f>G429+I429+K429</f>
        <v>246008</v>
      </c>
      <c r="D429" s="27"/>
      <c r="E429" s="27">
        <f t="shared" si="15"/>
        <v>1171352</v>
      </c>
      <c r="F429" s="33" t="s">
        <v>109</v>
      </c>
      <c r="G429" s="4">
        <v>217587</v>
      </c>
      <c r="H429" s="33" t="s">
        <v>110</v>
      </c>
      <c r="I429" s="4">
        <v>1170</v>
      </c>
      <c r="J429" s="33" t="s">
        <v>111</v>
      </c>
      <c r="K429" s="4">
        <v>27251</v>
      </c>
    </row>
    <row r="430" spans="1:15">
      <c r="A430" s="31">
        <v>45744</v>
      </c>
      <c r="B430" s="26" t="s">
        <v>86</v>
      </c>
      <c r="C430" s="27">
        <v>6276</v>
      </c>
      <c r="D430" s="27"/>
      <c r="E430" s="27">
        <f t="shared" si="15"/>
        <v>1165076</v>
      </c>
    </row>
    <row r="431" spans="1:15">
      <c r="A431" s="31">
        <v>45748</v>
      </c>
      <c r="B431" s="26" t="s">
        <v>171</v>
      </c>
      <c r="C431" s="27"/>
      <c r="D431" s="27">
        <v>137</v>
      </c>
      <c r="E431" s="27">
        <f t="shared" si="15"/>
        <v>1165213</v>
      </c>
    </row>
    <row r="432" spans="1:15">
      <c r="A432" s="31">
        <v>45749</v>
      </c>
      <c r="B432" s="26" t="s">
        <v>133</v>
      </c>
      <c r="C432" s="27">
        <v>10165</v>
      </c>
      <c r="D432" s="27"/>
      <c r="E432" s="27">
        <f t="shared" si="15"/>
        <v>1155048</v>
      </c>
    </row>
    <row r="433" spans="1:15">
      <c r="A433" s="31">
        <v>45751</v>
      </c>
      <c r="B433" s="26" t="s">
        <v>1</v>
      </c>
      <c r="C433" s="27">
        <f>G433</f>
        <v>12000</v>
      </c>
      <c r="D433" s="27"/>
      <c r="E433" s="27">
        <f t="shared" si="15"/>
        <v>1143048</v>
      </c>
      <c r="F433" s="33" t="s">
        <v>116</v>
      </c>
      <c r="G433" s="4">
        <v>12000</v>
      </c>
    </row>
    <row r="434" spans="1:15">
      <c r="A434" s="31">
        <v>45752</v>
      </c>
      <c r="B434" s="26" t="s">
        <v>85</v>
      </c>
      <c r="C434" s="27">
        <v>20000</v>
      </c>
      <c r="D434" s="27"/>
      <c r="E434" s="27">
        <f t="shared" si="15"/>
        <v>1123048</v>
      </c>
      <c r="F434" s="4"/>
      <c r="G434" s="4"/>
    </row>
    <row r="435" spans="1:15">
      <c r="A435" s="31">
        <v>45757</v>
      </c>
      <c r="B435" s="26" t="s">
        <v>1</v>
      </c>
      <c r="C435" s="27">
        <f>G435+I435+K435+M435+O435+Q435</f>
        <v>23208</v>
      </c>
      <c r="D435" s="22"/>
      <c r="E435" s="27">
        <f t="shared" si="15"/>
        <v>1099840</v>
      </c>
      <c r="F435" s="33" t="s">
        <v>112</v>
      </c>
      <c r="G435" s="4">
        <v>2000</v>
      </c>
      <c r="H435" s="33" t="s">
        <v>113</v>
      </c>
      <c r="I435" s="4">
        <v>0</v>
      </c>
      <c r="J435" s="33" t="s">
        <v>114</v>
      </c>
      <c r="K435" s="4">
        <v>0</v>
      </c>
      <c r="L435" s="33" t="s">
        <v>115</v>
      </c>
      <c r="M435" s="4">
        <v>17102</v>
      </c>
      <c r="N435" s="33" t="s">
        <v>117</v>
      </c>
      <c r="O435" s="4">
        <v>4106</v>
      </c>
    </row>
    <row r="436" spans="1:15">
      <c r="A436" s="30">
        <v>45772</v>
      </c>
      <c r="B436" s="25" t="s">
        <v>83</v>
      </c>
      <c r="C436" s="28"/>
      <c r="D436" s="29">
        <v>300000</v>
      </c>
      <c r="E436" s="28">
        <f>E435-C436+D436</f>
        <v>1399840</v>
      </c>
    </row>
    <row r="437" spans="1:15">
      <c r="A437" s="30">
        <v>45772</v>
      </c>
      <c r="B437" s="25" t="s">
        <v>168</v>
      </c>
      <c r="C437" s="28">
        <v>0</v>
      </c>
      <c r="D437" s="28"/>
      <c r="E437" s="28">
        <f t="shared" ref="E437:E443" si="16">E436-C437+D437</f>
        <v>1399840</v>
      </c>
    </row>
    <row r="438" spans="1:15">
      <c r="A438" s="30">
        <v>45773</v>
      </c>
      <c r="B438" s="25" t="s">
        <v>87</v>
      </c>
      <c r="C438" s="28">
        <v>90330</v>
      </c>
      <c r="D438" s="28"/>
      <c r="E438" s="28">
        <f t="shared" si="16"/>
        <v>1309510</v>
      </c>
    </row>
    <row r="439" spans="1:15">
      <c r="A439" s="30">
        <v>45774</v>
      </c>
      <c r="B439" s="25" t="s">
        <v>84</v>
      </c>
      <c r="C439" s="28">
        <v>7600</v>
      </c>
      <c r="D439" s="28"/>
      <c r="E439" s="28">
        <f t="shared" si="16"/>
        <v>1301910</v>
      </c>
    </row>
    <row r="440" spans="1:15">
      <c r="A440" s="30">
        <v>45774</v>
      </c>
      <c r="B440" s="25" t="s">
        <v>1</v>
      </c>
      <c r="C440" s="28">
        <f>G440+I440+K440</f>
        <v>224351</v>
      </c>
      <c r="D440" s="28"/>
      <c r="E440" s="28">
        <f t="shared" si="16"/>
        <v>1077559</v>
      </c>
      <c r="F440" s="33" t="s">
        <v>109</v>
      </c>
      <c r="G440" s="4">
        <v>195907</v>
      </c>
      <c r="H440" s="33" t="s">
        <v>110</v>
      </c>
      <c r="I440" s="4">
        <v>11011</v>
      </c>
      <c r="J440" s="33" t="s">
        <v>111</v>
      </c>
      <c r="K440" s="4">
        <v>17433</v>
      </c>
    </row>
    <row r="441" spans="1:15">
      <c r="A441" s="30">
        <v>45775</v>
      </c>
      <c r="B441" s="25" t="s">
        <v>86</v>
      </c>
      <c r="C441" s="28">
        <v>6276</v>
      </c>
      <c r="D441" s="28"/>
      <c r="E441" s="28">
        <f t="shared" si="16"/>
        <v>1071283</v>
      </c>
    </row>
    <row r="442" spans="1:15">
      <c r="A442" s="30">
        <v>45781</v>
      </c>
      <c r="B442" s="25" t="s">
        <v>1</v>
      </c>
      <c r="C442" s="43">
        <f>G442</f>
        <v>52639</v>
      </c>
      <c r="D442" s="28"/>
      <c r="E442" s="28">
        <f t="shared" si="16"/>
        <v>1018644</v>
      </c>
      <c r="F442" s="33" t="s">
        <v>116</v>
      </c>
      <c r="G442" s="4">
        <v>52639</v>
      </c>
    </row>
    <row r="443" spans="1:15">
      <c r="A443" s="30">
        <v>45787</v>
      </c>
      <c r="B443" s="25" t="s">
        <v>1</v>
      </c>
      <c r="C443" s="43">
        <f>G443+I443+K443+M443+O443+Q443</f>
        <v>32292</v>
      </c>
      <c r="E443" s="28">
        <f t="shared" si="16"/>
        <v>986352</v>
      </c>
      <c r="F443" s="33" t="s">
        <v>112</v>
      </c>
      <c r="G443" s="4">
        <v>2000</v>
      </c>
      <c r="H443" s="33" t="s">
        <v>113</v>
      </c>
      <c r="I443" s="4">
        <v>0</v>
      </c>
      <c r="J443" s="33" t="s">
        <v>114</v>
      </c>
      <c r="K443" s="4">
        <v>0</v>
      </c>
      <c r="L443" s="33" t="s">
        <v>115</v>
      </c>
      <c r="M443" s="4">
        <v>26186</v>
      </c>
      <c r="N443" s="33" t="s">
        <v>117</v>
      </c>
      <c r="O443" s="4">
        <v>4106</v>
      </c>
    </row>
    <row r="444" spans="1:15">
      <c r="A444" s="30">
        <v>45802</v>
      </c>
      <c r="B444" s="25" t="s">
        <v>83</v>
      </c>
      <c r="C444" s="28"/>
      <c r="D444" s="29">
        <v>300000</v>
      </c>
      <c r="E444" s="28">
        <f>E443-C444+D444</f>
        <v>1286352</v>
      </c>
    </row>
    <row r="445" spans="1:15">
      <c r="A445" s="30">
        <v>45802</v>
      </c>
      <c r="B445" s="25" t="s">
        <v>168</v>
      </c>
      <c r="C445" s="28">
        <v>0</v>
      </c>
      <c r="D445" s="28"/>
      <c r="E445" s="28">
        <f t="shared" ref="E445:E451" si="17">E444-C445+D445</f>
        <v>1286352</v>
      </c>
    </row>
    <row r="446" spans="1:15">
      <c r="A446" s="30">
        <v>45803</v>
      </c>
      <c r="B446" s="25" t="s">
        <v>87</v>
      </c>
      <c r="C446" s="28">
        <v>90330</v>
      </c>
      <c r="D446" s="28"/>
      <c r="E446" s="28">
        <f t="shared" si="17"/>
        <v>1196022</v>
      </c>
    </row>
    <row r="447" spans="1:15">
      <c r="A447" s="30">
        <v>45804</v>
      </c>
      <c r="B447" s="25" t="s">
        <v>84</v>
      </c>
      <c r="C447" s="28">
        <v>7600</v>
      </c>
      <c r="D447" s="28"/>
      <c r="E447" s="28">
        <f t="shared" si="17"/>
        <v>1188422</v>
      </c>
    </row>
    <row r="448" spans="1:15">
      <c r="A448" s="30">
        <v>45804</v>
      </c>
      <c r="B448" s="25" t="s">
        <v>1</v>
      </c>
      <c r="C448" s="29">
        <f>G448+I448+K448</f>
        <v>143000</v>
      </c>
      <c r="D448" s="28"/>
      <c r="E448" s="28">
        <f t="shared" si="17"/>
        <v>1045422</v>
      </c>
      <c r="F448" s="33" t="s">
        <v>109</v>
      </c>
      <c r="G448" s="4">
        <v>120000</v>
      </c>
      <c r="H448" s="33" t="s">
        <v>110</v>
      </c>
      <c r="I448" s="4">
        <v>6000</v>
      </c>
      <c r="J448" s="33" t="s">
        <v>111</v>
      </c>
      <c r="K448" s="4">
        <v>17000</v>
      </c>
    </row>
    <row r="449" spans="1:15">
      <c r="A449" s="30">
        <v>45805</v>
      </c>
      <c r="B449" s="25" t="s">
        <v>86</v>
      </c>
      <c r="C449" s="28">
        <v>6276</v>
      </c>
      <c r="D449" s="28"/>
      <c r="E449" s="28">
        <f t="shared" si="17"/>
        <v>1039146</v>
      </c>
    </row>
    <row r="450" spans="1:15">
      <c r="A450" s="30">
        <v>45812</v>
      </c>
      <c r="B450" s="25" t="s">
        <v>1</v>
      </c>
      <c r="C450" s="29">
        <f>G450</f>
        <v>45000</v>
      </c>
      <c r="D450" s="28"/>
      <c r="E450" s="28">
        <f t="shared" si="17"/>
        <v>994146</v>
      </c>
      <c r="F450" s="33" t="s">
        <v>116</v>
      </c>
      <c r="G450" s="4">
        <v>45000</v>
      </c>
    </row>
    <row r="451" spans="1:15">
      <c r="A451" s="30">
        <v>45818</v>
      </c>
      <c r="B451" s="25" t="s">
        <v>1</v>
      </c>
      <c r="C451" s="29">
        <f>G451+I451+K451+M451+O451+Q451</f>
        <v>22228</v>
      </c>
      <c r="E451" s="28">
        <f t="shared" si="17"/>
        <v>971918</v>
      </c>
      <c r="F451" s="33" t="s">
        <v>112</v>
      </c>
      <c r="G451" s="4">
        <v>2000</v>
      </c>
      <c r="H451" s="33" t="s">
        <v>113</v>
      </c>
      <c r="I451" s="4">
        <v>0</v>
      </c>
      <c r="J451" s="33" t="s">
        <v>114</v>
      </c>
      <c r="K451" s="4">
        <v>0</v>
      </c>
      <c r="L451" s="33" t="s">
        <v>115</v>
      </c>
      <c r="M451" s="4">
        <v>16122</v>
      </c>
      <c r="N451" s="33" t="s">
        <v>117</v>
      </c>
      <c r="O451" s="4">
        <v>4106</v>
      </c>
    </row>
    <row r="452" spans="1:15">
      <c r="A452" s="30">
        <v>45833</v>
      </c>
      <c r="B452" s="25" t="s">
        <v>83</v>
      </c>
      <c r="C452" s="28"/>
      <c r="D452" s="29">
        <v>300000</v>
      </c>
      <c r="E452" s="28">
        <f>E451-C452+D452</f>
        <v>1271918</v>
      </c>
    </row>
    <row r="453" spans="1:15">
      <c r="A453" s="30">
        <v>45833</v>
      </c>
      <c r="B453" s="25" t="s">
        <v>168</v>
      </c>
      <c r="C453" s="28">
        <v>0</v>
      </c>
      <c r="D453" s="28"/>
      <c r="E453" s="28">
        <f t="shared" ref="E453:E457" si="18">E452-C453+D453</f>
        <v>1271918</v>
      </c>
    </row>
    <row r="454" spans="1:15">
      <c r="A454" s="30">
        <v>45834</v>
      </c>
      <c r="B454" s="25" t="s">
        <v>87</v>
      </c>
      <c r="C454" s="28">
        <v>90330</v>
      </c>
      <c r="D454" s="28"/>
      <c r="E454" s="28">
        <f t="shared" si="18"/>
        <v>1181588</v>
      </c>
    </row>
    <row r="455" spans="1:15">
      <c r="A455" s="30">
        <v>45835</v>
      </c>
      <c r="B455" s="25" t="s">
        <v>84</v>
      </c>
      <c r="C455" s="28">
        <v>7600</v>
      </c>
      <c r="D455" s="28"/>
      <c r="E455" s="28">
        <f t="shared" si="18"/>
        <v>1173988</v>
      </c>
    </row>
    <row r="456" spans="1:15">
      <c r="A456" s="30">
        <v>45835</v>
      </c>
      <c r="B456" s="25" t="s">
        <v>1</v>
      </c>
      <c r="C456" s="29">
        <f>G456+I456+K456</f>
        <v>146000</v>
      </c>
      <c r="D456" s="28"/>
      <c r="E456" s="28">
        <f t="shared" si="18"/>
        <v>1027988</v>
      </c>
      <c r="F456" s="33" t="s">
        <v>109</v>
      </c>
      <c r="G456" s="4">
        <v>120000</v>
      </c>
      <c r="H456" s="33" t="s">
        <v>110</v>
      </c>
      <c r="I456" s="4">
        <v>6000</v>
      </c>
      <c r="J456" s="33" t="s">
        <v>111</v>
      </c>
      <c r="K456" s="4">
        <v>20000</v>
      </c>
    </row>
    <row r="457" spans="1:15">
      <c r="A457" s="30">
        <v>45836</v>
      </c>
      <c r="B457" s="25" t="s">
        <v>86</v>
      </c>
      <c r="C457" s="28">
        <v>6276</v>
      </c>
      <c r="D457" s="28"/>
      <c r="E457" s="28">
        <f t="shared" si="18"/>
        <v>1021712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F289-421F-114E-BBEE-780D341CBDD1}">
  <dimension ref="A1:F24"/>
  <sheetViews>
    <sheetView workbookViewId="0">
      <selection activeCell="F25" sqref="F25"/>
    </sheetView>
  </sheetViews>
  <sheetFormatPr baseColWidth="10" defaultRowHeight="20"/>
  <cols>
    <col min="1" max="1" width="8" bestFit="1" customWidth="1"/>
    <col min="2" max="2" width="5.140625" bestFit="1" customWidth="1"/>
    <col min="3" max="3" width="19.5703125" bestFit="1" customWidth="1"/>
    <col min="4" max="4" width="7.7109375" bestFit="1" customWidth="1"/>
  </cols>
  <sheetData>
    <row r="1" spans="1:6" ht="21" thickBot="1">
      <c r="D1" s="40">
        <f>SUM(D3:D26)</f>
        <v>163091</v>
      </c>
      <c r="F1">
        <f>SUM(F2:F22)</f>
        <v>157095</v>
      </c>
    </row>
    <row r="2" spans="1:6">
      <c r="A2" s="4" t="s">
        <v>1</v>
      </c>
      <c r="B2" s="4" t="s">
        <v>75</v>
      </c>
      <c r="C2" s="4" t="s">
        <v>79</v>
      </c>
      <c r="D2" s="39" t="s">
        <v>151</v>
      </c>
    </row>
    <row r="3" spans="1:6">
      <c r="A3" s="4" t="s">
        <v>109</v>
      </c>
      <c r="B3" s="4">
        <v>5</v>
      </c>
      <c r="C3" s="4" t="s">
        <v>136</v>
      </c>
      <c r="D3" s="4">
        <v>2130</v>
      </c>
      <c r="E3">
        <v>1</v>
      </c>
      <c r="F3">
        <f>IF(E3=1,D3,0)</f>
        <v>2130</v>
      </c>
    </row>
    <row r="4" spans="1:6">
      <c r="A4" s="4" t="s">
        <v>109</v>
      </c>
      <c r="B4" s="4">
        <v>7</v>
      </c>
      <c r="C4" s="4" t="s">
        <v>137</v>
      </c>
      <c r="D4" s="4">
        <v>1300</v>
      </c>
      <c r="E4">
        <v>1</v>
      </c>
      <c r="F4">
        <f t="shared" ref="F4:F24" si="0">IF(E4=1,D4,0)</f>
        <v>1300</v>
      </c>
    </row>
    <row r="5" spans="1:6">
      <c r="A5" s="4" t="s">
        <v>109</v>
      </c>
      <c r="B5" s="4">
        <v>14</v>
      </c>
      <c r="C5" s="4" t="s">
        <v>33</v>
      </c>
      <c r="D5" s="4">
        <v>1190</v>
      </c>
      <c r="E5">
        <v>1</v>
      </c>
      <c r="F5">
        <f t="shared" si="0"/>
        <v>1190</v>
      </c>
    </row>
    <row r="6" spans="1:6">
      <c r="A6" s="4" t="s">
        <v>109</v>
      </c>
      <c r="B6" s="4">
        <v>15</v>
      </c>
      <c r="C6" s="4" t="s">
        <v>138</v>
      </c>
      <c r="D6" s="4">
        <v>1650</v>
      </c>
      <c r="E6">
        <v>1</v>
      </c>
      <c r="F6">
        <f t="shared" si="0"/>
        <v>1650</v>
      </c>
    </row>
    <row r="7" spans="1:6">
      <c r="A7" s="4" t="s">
        <v>109</v>
      </c>
      <c r="B7" s="4">
        <v>15</v>
      </c>
      <c r="C7" s="4" t="s">
        <v>137</v>
      </c>
      <c r="D7" s="4">
        <v>1080</v>
      </c>
      <c r="E7">
        <v>1</v>
      </c>
      <c r="F7">
        <f t="shared" si="0"/>
        <v>1080</v>
      </c>
    </row>
    <row r="8" spans="1:6">
      <c r="A8" s="4" t="s">
        <v>109</v>
      </c>
      <c r="B8" s="4">
        <v>17</v>
      </c>
      <c r="C8" s="4" t="s">
        <v>41</v>
      </c>
      <c r="D8" s="4">
        <v>22000</v>
      </c>
      <c r="E8">
        <v>1</v>
      </c>
      <c r="F8">
        <f t="shared" si="0"/>
        <v>22000</v>
      </c>
    </row>
    <row r="9" spans="1:6">
      <c r="A9" s="4" t="s">
        <v>109</v>
      </c>
      <c r="B9" s="4">
        <v>29</v>
      </c>
      <c r="C9" s="4" t="s">
        <v>68</v>
      </c>
      <c r="D9" s="4">
        <v>7780</v>
      </c>
      <c r="E9">
        <v>1</v>
      </c>
      <c r="F9">
        <f t="shared" si="0"/>
        <v>7780</v>
      </c>
    </row>
    <row r="10" spans="1:6">
      <c r="A10" s="4" t="s">
        <v>109</v>
      </c>
      <c r="B10" s="4">
        <v>29</v>
      </c>
      <c r="C10" s="4" t="s">
        <v>139</v>
      </c>
      <c r="D10" s="4">
        <v>524</v>
      </c>
      <c r="E10">
        <v>1</v>
      </c>
      <c r="F10">
        <f t="shared" si="0"/>
        <v>524</v>
      </c>
    </row>
    <row r="11" spans="1:6">
      <c r="A11" s="4" t="s">
        <v>150</v>
      </c>
      <c r="B11" s="4">
        <v>17</v>
      </c>
      <c r="C11" s="4" t="s">
        <v>140</v>
      </c>
      <c r="D11" s="4">
        <v>2731</v>
      </c>
      <c r="E11">
        <v>1</v>
      </c>
      <c r="F11">
        <f t="shared" si="0"/>
        <v>2731</v>
      </c>
    </row>
    <row r="12" spans="1:6">
      <c r="A12" s="4" t="s">
        <v>150</v>
      </c>
      <c r="B12" s="4">
        <v>16</v>
      </c>
      <c r="C12" s="4" t="s">
        <v>141</v>
      </c>
      <c r="D12" s="4">
        <v>5000</v>
      </c>
      <c r="E12">
        <v>1</v>
      </c>
      <c r="F12">
        <f t="shared" si="0"/>
        <v>5000</v>
      </c>
    </row>
    <row r="13" spans="1:6">
      <c r="A13" s="4" t="s">
        <v>150</v>
      </c>
      <c r="B13" s="4">
        <v>14</v>
      </c>
      <c r="C13" s="4" t="s">
        <v>142</v>
      </c>
      <c r="D13" s="4">
        <v>2000</v>
      </c>
      <c r="E13">
        <v>1</v>
      </c>
      <c r="F13">
        <f t="shared" si="0"/>
        <v>2000</v>
      </c>
    </row>
    <row r="14" spans="1:6">
      <c r="A14" s="4" t="s">
        <v>150</v>
      </c>
      <c r="B14" s="4">
        <v>13</v>
      </c>
      <c r="C14" s="4" t="s">
        <v>143</v>
      </c>
      <c r="D14" s="4">
        <v>3000</v>
      </c>
      <c r="E14">
        <v>1</v>
      </c>
      <c r="F14">
        <f t="shared" si="0"/>
        <v>3000</v>
      </c>
    </row>
    <row r="15" spans="1:6">
      <c r="A15" s="4" t="s">
        <v>150</v>
      </c>
      <c r="B15" s="4">
        <v>1</v>
      </c>
      <c r="C15" s="4" t="s">
        <v>144</v>
      </c>
      <c r="D15" s="4">
        <v>1504</v>
      </c>
      <c r="E15">
        <v>1</v>
      </c>
      <c r="F15">
        <f t="shared" si="0"/>
        <v>1504</v>
      </c>
    </row>
    <row r="16" spans="1:6">
      <c r="A16" s="4" t="s">
        <v>150</v>
      </c>
      <c r="B16" s="4">
        <v>1</v>
      </c>
      <c r="C16" s="41" t="b">
        <v>1</v>
      </c>
      <c r="D16" s="4">
        <v>550</v>
      </c>
      <c r="E16">
        <v>1</v>
      </c>
      <c r="F16">
        <f t="shared" si="0"/>
        <v>550</v>
      </c>
    </row>
    <row r="17" spans="1:6">
      <c r="A17" s="4" t="s">
        <v>150</v>
      </c>
      <c r="B17" s="4">
        <v>1</v>
      </c>
      <c r="C17" s="4" t="s">
        <v>146</v>
      </c>
      <c r="D17" s="4">
        <v>2000</v>
      </c>
      <c r="E17">
        <v>1</v>
      </c>
      <c r="F17">
        <f t="shared" si="0"/>
        <v>2000</v>
      </c>
    </row>
    <row r="18" spans="1:6">
      <c r="A18" s="4" t="s">
        <v>112</v>
      </c>
      <c r="B18" s="4">
        <v>14</v>
      </c>
      <c r="C18" s="4" t="s">
        <v>145</v>
      </c>
      <c r="D18" s="4">
        <v>2000</v>
      </c>
      <c r="E18">
        <v>1</v>
      </c>
      <c r="F18">
        <f t="shared" si="0"/>
        <v>2000</v>
      </c>
    </row>
    <row r="19" spans="1:6">
      <c r="A19" s="4" t="s">
        <v>147</v>
      </c>
      <c r="B19" s="4">
        <v>1</v>
      </c>
      <c r="C19" s="4" t="s">
        <v>147</v>
      </c>
      <c r="D19" s="4">
        <v>3500</v>
      </c>
      <c r="E19">
        <v>1</v>
      </c>
      <c r="F19">
        <f t="shared" si="0"/>
        <v>3500</v>
      </c>
    </row>
    <row r="20" spans="1:6">
      <c r="A20" s="4" t="s">
        <v>147</v>
      </c>
      <c r="B20" s="4">
        <v>1</v>
      </c>
      <c r="C20" s="4" t="s">
        <v>73</v>
      </c>
      <c r="D20" s="4">
        <v>550</v>
      </c>
      <c r="E20">
        <v>1</v>
      </c>
      <c r="F20">
        <f t="shared" si="0"/>
        <v>550</v>
      </c>
    </row>
    <row r="21" spans="1:6">
      <c r="A21" s="4" t="s">
        <v>130</v>
      </c>
      <c r="B21" s="4">
        <v>26</v>
      </c>
      <c r="C21" s="4" t="s">
        <v>148</v>
      </c>
      <c r="D21" s="4">
        <v>90330</v>
      </c>
      <c r="E21">
        <v>1</v>
      </c>
      <c r="F21">
        <f t="shared" si="0"/>
        <v>90330</v>
      </c>
    </row>
    <row r="22" spans="1:6">
      <c r="A22" s="4" t="s">
        <v>130</v>
      </c>
      <c r="B22" s="4">
        <v>28</v>
      </c>
      <c r="C22" s="4" t="s">
        <v>149</v>
      </c>
      <c r="D22" s="4">
        <v>6276</v>
      </c>
      <c r="E22">
        <v>1</v>
      </c>
      <c r="F22">
        <f t="shared" si="0"/>
        <v>6276</v>
      </c>
    </row>
    <row r="23" spans="1:6">
      <c r="A23" s="42" t="s">
        <v>298</v>
      </c>
      <c r="B23" s="42">
        <v>1</v>
      </c>
      <c r="C23" s="42" t="s">
        <v>299</v>
      </c>
      <c r="D23" s="42">
        <v>2998</v>
      </c>
      <c r="E23">
        <v>1</v>
      </c>
      <c r="F23">
        <f t="shared" si="0"/>
        <v>2998</v>
      </c>
    </row>
    <row r="24" spans="1:6">
      <c r="A24" s="42" t="s">
        <v>109</v>
      </c>
      <c r="B24" s="42">
        <v>1</v>
      </c>
      <c r="C24" s="42" t="s">
        <v>300</v>
      </c>
      <c r="D24" s="42">
        <v>2998</v>
      </c>
      <c r="E24">
        <v>1</v>
      </c>
      <c r="F24">
        <f t="shared" si="0"/>
        <v>2998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DA94-BE59-AD41-8F9A-DE2322C5F2D3}">
  <sheetPr>
    <pageSetUpPr autoPageBreaks="0"/>
  </sheetPr>
  <dimension ref="A1:Q131"/>
  <sheetViews>
    <sheetView zoomScale="80" zoomScaleNormal="80" zoomScalePageLayoutView="80" workbookViewId="0">
      <pane ySplit="22" topLeftCell="A77" activePane="bottomLeft" state="frozen"/>
      <selection pane="bottomLeft" activeCell="A2" sqref="A2:F100"/>
    </sheetView>
  </sheetViews>
  <sheetFormatPr baseColWidth="10" defaultColWidth="11.140625" defaultRowHeight="20"/>
  <cols>
    <col min="1" max="1" width="9.140625" bestFit="1" customWidth="1"/>
    <col min="2" max="2" width="5.5703125" bestFit="1" customWidth="1"/>
    <col min="3" max="3" width="9.5703125" bestFit="1" customWidth="1"/>
    <col min="4" max="4" width="19.42578125" bestFit="1" customWidth="1"/>
    <col min="5" max="5" width="7" bestFit="1" customWidth="1"/>
    <col min="6" max="6" width="4.7109375" bestFit="1" customWidth="1"/>
    <col min="7" max="7" width="8.140625" customWidth="1"/>
    <col min="8" max="8" width="3" bestFit="1" customWidth="1"/>
    <col min="9" max="9" width="23" customWidth="1"/>
    <col min="10" max="10" width="10.85546875" bestFit="1" customWidth="1"/>
    <col min="11" max="11" width="8.5703125" bestFit="1" customWidth="1"/>
    <col min="12" max="12" width="10.85546875" bestFit="1" customWidth="1"/>
    <col min="15" max="15" width="11" customWidth="1"/>
    <col min="16" max="16" width="22.7109375" bestFit="1" customWidth="1"/>
  </cols>
  <sheetData>
    <row r="1" spans="1:17" ht="2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N1" s="2" t="s">
        <v>6</v>
      </c>
      <c r="O1" t="s">
        <v>7</v>
      </c>
    </row>
    <row r="2" spans="1:17" ht="26" thickBot="1">
      <c r="A2" s="15">
        <v>45658</v>
      </c>
      <c r="B2" s="4"/>
      <c r="C2" s="4" t="s">
        <v>28</v>
      </c>
      <c r="D2" s="4" t="s">
        <v>131</v>
      </c>
      <c r="E2" s="4">
        <v>0</v>
      </c>
      <c r="F2" s="4"/>
      <c r="I2" s="5" t="s">
        <v>9</v>
      </c>
      <c r="J2" s="5">
        <f>SUM(E2:E131)</f>
        <v>342582</v>
      </c>
      <c r="K2" s="5" t="s">
        <v>10</v>
      </c>
      <c r="L2" s="5">
        <v>318448</v>
      </c>
      <c r="M2" s="6">
        <f>L2-J2</f>
        <v>-24134</v>
      </c>
      <c r="N2" s="7">
        <f ca="1">DATE(YEAR(TODAY()), MONTH(TODAY())+1, 0) - TODAY()+1</f>
        <v>9</v>
      </c>
      <c r="O2">
        <f ca="1">M2/N2</f>
        <v>-2681.5555555555557</v>
      </c>
    </row>
    <row r="3" spans="1:17">
      <c r="A3" s="3">
        <v>45658</v>
      </c>
      <c r="B3" s="9"/>
      <c r="C3" s="9" t="s">
        <v>28</v>
      </c>
      <c r="D3" s="9" t="s">
        <v>161</v>
      </c>
      <c r="E3" s="9">
        <v>0</v>
      </c>
      <c r="F3" s="9">
        <v>1</v>
      </c>
      <c r="J3" t="s">
        <v>12</v>
      </c>
      <c r="K3" t="s">
        <v>13</v>
      </c>
      <c r="L3" t="s">
        <v>14</v>
      </c>
    </row>
    <row r="4" spans="1:17" ht="24">
      <c r="A4" s="3">
        <v>45658</v>
      </c>
      <c r="B4" s="4"/>
      <c r="C4" s="4" t="s">
        <v>28</v>
      </c>
      <c r="D4" s="4" t="s">
        <v>162</v>
      </c>
      <c r="E4" s="4">
        <v>0</v>
      </c>
      <c r="F4" s="4">
        <v>1</v>
      </c>
      <c r="H4" s="4">
        <v>1</v>
      </c>
      <c r="I4" s="4" t="s">
        <v>16</v>
      </c>
      <c r="J4" s="4">
        <f>SUMIF(C2:C131,I4,E2:E131)</f>
        <v>0</v>
      </c>
      <c r="K4" s="4">
        <v>0</v>
      </c>
      <c r="L4" s="10">
        <f>K4-J4</f>
        <v>0</v>
      </c>
      <c r="O4" s="11" t="s">
        <v>17</v>
      </c>
      <c r="P4" s="12" t="s">
        <v>18</v>
      </c>
      <c r="Q4" s="12">
        <f>SUMIF(F2:F131,1,E2:E131)</f>
        <v>170712</v>
      </c>
    </row>
    <row r="5" spans="1:17" ht="24">
      <c r="A5" s="3">
        <v>45658</v>
      </c>
      <c r="B5" s="4">
        <v>1</v>
      </c>
      <c r="C5" s="4" t="s">
        <v>176</v>
      </c>
      <c r="D5" s="4" t="s">
        <v>177</v>
      </c>
      <c r="E5" s="4">
        <v>4098</v>
      </c>
      <c r="F5" s="9"/>
      <c r="H5" s="4">
        <v>2</v>
      </c>
      <c r="I5" s="4" t="s">
        <v>21</v>
      </c>
      <c r="J5" s="4">
        <f>SUMIF(C2:C131,I5,E2:E131)</f>
        <v>51748</v>
      </c>
      <c r="K5" s="4">
        <v>40000</v>
      </c>
      <c r="L5" s="10">
        <f>K5-J5</f>
        <v>-11748</v>
      </c>
      <c r="O5" s="11">
        <v>1</v>
      </c>
      <c r="P5" s="13" t="s">
        <v>22</v>
      </c>
      <c r="Q5" s="12">
        <f>SUMIF( $B$2:$B$131,1,$E$2:$E$131)</f>
        <v>148510</v>
      </c>
    </row>
    <row r="6" spans="1:17" ht="24">
      <c r="A6" s="3">
        <v>45658</v>
      </c>
      <c r="B6" s="4">
        <v>1</v>
      </c>
      <c r="C6" s="4" t="s">
        <v>178</v>
      </c>
      <c r="D6" s="4" t="s">
        <v>179</v>
      </c>
      <c r="E6" s="4">
        <v>540</v>
      </c>
      <c r="F6" s="4"/>
      <c r="H6" s="4">
        <v>3</v>
      </c>
      <c r="I6" s="4" t="s">
        <v>11</v>
      </c>
      <c r="J6" s="4">
        <f>SUMIF(C2:C131,I6,E2:E131)</f>
        <v>77608</v>
      </c>
      <c r="K6" s="4">
        <v>20000</v>
      </c>
      <c r="L6" s="10">
        <f t="shared" ref="L6:L21" si="0">K6-J6</f>
        <v>-57608</v>
      </c>
      <c r="O6" s="11"/>
      <c r="P6" s="13"/>
      <c r="Q6" s="12"/>
    </row>
    <row r="7" spans="1:17" ht="24">
      <c r="A7" s="3">
        <v>45658</v>
      </c>
      <c r="B7" s="4">
        <v>1</v>
      </c>
      <c r="C7" s="4" t="s">
        <v>176</v>
      </c>
      <c r="D7" s="4" t="s">
        <v>180</v>
      </c>
      <c r="E7" s="4">
        <v>3572</v>
      </c>
      <c r="F7" s="4"/>
      <c r="H7" s="4">
        <v>4</v>
      </c>
      <c r="I7" s="4" t="s">
        <v>26</v>
      </c>
      <c r="J7" s="4">
        <f>SUMIF(C2:C131,I7,E2:E131)</f>
        <v>19552</v>
      </c>
      <c r="K7" s="4">
        <v>23030</v>
      </c>
      <c r="L7" s="10">
        <f t="shared" si="0"/>
        <v>3478</v>
      </c>
      <c r="O7" s="11">
        <v>3</v>
      </c>
      <c r="P7" s="13" t="s">
        <v>27</v>
      </c>
      <c r="Q7" s="12">
        <f>SUMIF( $B$2:$B$131,3,$E$2:$E$131)</f>
        <v>6644</v>
      </c>
    </row>
    <row r="8" spans="1:17" ht="24">
      <c r="A8" s="3">
        <v>45658</v>
      </c>
      <c r="B8" s="4">
        <v>1</v>
      </c>
      <c r="C8" s="4" t="s">
        <v>181</v>
      </c>
      <c r="D8" s="4" t="s">
        <v>182</v>
      </c>
      <c r="E8" s="4">
        <v>1870</v>
      </c>
      <c r="F8" s="4"/>
      <c r="H8" s="4">
        <v>5</v>
      </c>
      <c r="I8" s="4" t="s">
        <v>30</v>
      </c>
      <c r="J8" s="4">
        <f>SUMIF(C2:C131,I8,E2:E131)</f>
        <v>11161</v>
      </c>
      <c r="K8" s="4">
        <v>10000</v>
      </c>
      <c r="L8" s="10">
        <f t="shared" si="0"/>
        <v>-1161</v>
      </c>
      <c r="O8" s="11">
        <v>4</v>
      </c>
      <c r="P8" s="13" t="s">
        <v>31</v>
      </c>
      <c r="Q8" s="12">
        <f>SUMIF( $B$2:$B$131,4,$E$2:$E$131)</f>
        <v>2000</v>
      </c>
    </row>
    <row r="9" spans="1:17" ht="24">
      <c r="A9" s="3">
        <v>45658</v>
      </c>
      <c r="B9" s="4"/>
      <c r="C9" s="4" t="s">
        <v>183</v>
      </c>
      <c r="D9" s="4" t="s">
        <v>184</v>
      </c>
      <c r="E9" s="4">
        <v>1500</v>
      </c>
      <c r="F9" s="4"/>
      <c r="H9" s="4">
        <v>6</v>
      </c>
      <c r="I9" s="4" t="s">
        <v>34</v>
      </c>
      <c r="J9" s="4">
        <f>SUMIF(C2:C131,I9,E2:E131)</f>
        <v>0</v>
      </c>
      <c r="K9" s="4">
        <v>0</v>
      </c>
      <c r="L9" s="10">
        <f t="shared" si="0"/>
        <v>0</v>
      </c>
      <c r="O9" s="11"/>
      <c r="P9" s="13"/>
      <c r="Q9" s="12"/>
    </row>
    <row r="10" spans="1:17" ht="24">
      <c r="A10" s="3">
        <v>45658</v>
      </c>
      <c r="B10" s="4"/>
      <c r="C10" s="4" t="s">
        <v>181</v>
      </c>
      <c r="D10" s="4" t="s">
        <v>185</v>
      </c>
      <c r="E10" s="4">
        <v>1000</v>
      </c>
      <c r="F10" s="4"/>
      <c r="H10" s="4">
        <v>7</v>
      </c>
      <c r="I10" s="4" t="s">
        <v>36</v>
      </c>
      <c r="J10" s="4">
        <f>SUMIF(C2:C131,I10,E2:E131)</f>
        <v>7600</v>
      </c>
      <c r="K10" s="4">
        <v>13911</v>
      </c>
      <c r="L10" s="10">
        <f t="shared" si="0"/>
        <v>6311</v>
      </c>
      <c r="O10" s="11">
        <v>6</v>
      </c>
      <c r="P10" s="13" t="s">
        <v>37</v>
      </c>
      <c r="Q10" s="12">
        <f>SUMIF( $B$2:$B$131,6,$E$2:$E$131)</f>
        <v>0</v>
      </c>
    </row>
    <row r="11" spans="1:17" ht="24">
      <c r="A11" s="3">
        <v>45658</v>
      </c>
      <c r="B11" s="4">
        <v>1</v>
      </c>
      <c r="C11" s="4" t="s">
        <v>8</v>
      </c>
      <c r="D11" s="4" t="s">
        <v>192</v>
      </c>
      <c r="E11" s="4">
        <v>1843</v>
      </c>
      <c r="F11" s="4"/>
      <c r="H11" s="4">
        <v>8</v>
      </c>
      <c r="I11" s="4" t="s">
        <v>39</v>
      </c>
      <c r="J11" s="4">
        <f>SUMIF(C2:C131,I11,E2:E131)</f>
        <v>526</v>
      </c>
      <c r="K11" s="4">
        <v>4000</v>
      </c>
      <c r="L11" s="10">
        <f t="shared" si="0"/>
        <v>3474</v>
      </c>
      <c r="O11" s="11">
        <v>7</v>
      </c>
      <c r="P11" s="13" t="s">
        <v>40</v>
      </c>
      <c r="Q11" s="12">
        <f>SUMIF( $B$2:$B$131,7,$E$2:$E$131)</f>
        <v>0</v>
      </c>
    </row>
    <row r="12" spans="1:17" ht="24">
      <c r="A12" s="3">
        <v>45659</v>
      </c>
      <c r="B12" s="4">
        <v>1</v>
      </c>
      <c r="C12" s="4" t="s">
        <v>176</v>
      </c>
      <c r="D12" s="4" t="s">
        <v>186</v>
      </c>
      <c r="E12" s="4">
        <v>450</v>
      </c>
      <c r="F12" s="4"/>
      <c r="H12" s="4">
        <v>9</v>
      </c>
      <c r="I12" s="4" t="s">
        <v>42</v>
      </c>
      <c r="J12" s="4">
        <f>SUMIF(C2:C131,I12,E2:E131)</f>
        <v>20000</v>
      </c>
      <c r="K12" s="4">
        <v>20000</v>
      </c>
      <c r="L12" s="10">
        <f t="shared" si="0"/>
        <v>0</v>
      </c>
      <c r="O12" s="11">
        <v>8</v>
      </c>
      <c r="P12" s="13" t="s">
        <v>43</v>
      </c>
      <c r="Q12" s="12">
        <f>SUMIF( $B$2:$B$131,8,$E$2:$E$131)</f>
        <v>12653</v>
      </c>
    </row>
    <row r="13" spans="1:17" ht="24">
      <c r="A13" s="3">
        <v>45659</v>
      </c>
      <c r="B13" s="4">
        <v>1</v>
      </c>
      <c r="C13" s="4" t="s">
        <v>187</v>
      </c>
      <c r="D13" s="3" t="s">
        <v>188</v>
      </c>
      <c r="E13" s="4">
        <v>5307</v>
      </c>
      <c r="F13" s="4"/>
      <c r="H13" s="4">
        <v>10</v>
      </c>
      <c r="I13" s="4" t="s">
        <v>45</v>
      </c>
      <c r="J13" s="4">
        <f>SUMIF(C2:C131,I13,E2:E131)</f>
        <v>10000</v>
      </c>
      <c r="K13" s="4">
        <v>10000</v>
      </c>
      <c r="L13" s="10">
        <f t="shared" si="0"/>
        <v>0</v>
      </c>
      <c r="O13" s="11">
        <v>9</v>
      </c>
      <c r="P13" s="13" t="s">
        <v>46</v>
      </c>
      <c r="Q13" s="12">
        <f>SUMIF( $B$2:$B$131,9,$E$2:$E$131)</f>
        <v>1080</v>
      </c>
    </row>
    <row r="14" spans="1:17" ht="24">
      <c r="A14" s="3">
        <v>45659</v>
      </c>
      <c r="B14" s="4">
        <v>1</v>
      </c>
      <c r="C14" s="4" t="s">
        <v>176</v>
      </c>
      <c r="D14" s="4" t="s">
        <v>189</v>
      </c>
      <c r="E14" s="4">
        <v>2822</v>
      </c>
      <c r="F14" s="4"/>
      <c r="H14" s="4">
        <v>11</v>
      </c>
      <c r="I14" s="4" t="s">
        <v>49</v>
      </c>
      <c r="J14" s="4">
        <f>SUMIF(C2:C131,I14,E2:E131)</f>
        <v>10850</v>
      </c>
      <c r="K14" s="4">
        <v>10000</v>
      </c>
      <c r="L14" s="10">
        <f t="shared" si="0"/>
        <v>-850</v>
      </c>
      <c r="O14" s="11">
        <v>10</v>
      </c>
      <c r="P14" s="13" t="s">
        <v>50</v>
      </c>
      <c r="Q14" s="12">
        <f>SUMIF( $B$2:$B$131,10,$E$2:$E$131)</f>
        <v>4000</v>
      </c>
    </row>
    <row r="15" spans="1:17" ht="24">
      <c r="A15" s="3">
        <v>45659</v>
      </c>
      <c r="B15" s="4">
        <v>1</v>
      </c>
      <c r="C15" s="4" t="s">
        <v>8</v>
      </c>
      <c r="D15" s="4" t="s">
        <v>190</v>
      </c>
      <c r="E15" s="4">
        <v>10340</v>
      </c>
      <c r="F15" s="4"/>
      <c r="H15" s="4">
        <v>12</v>
      </c>
      <c r="I15" s="4" t="s">
        <v>19</v>
      </c>
      <c r="J15" s="4">
        <f>SUMIF(C2:C131,I15,E2:E131)</f>
        <v>8000</v>
      </c>
      <c r="K15" s="4">
        <v>10000</v>
      </c>
      <c r="L15" s="10">
        <f t="shared" si="0"/>
        <v>2000</v>
      </c>
      <c r="O15" s="11">
        <v>11</v>
      </c>
      <c r="P15" s="13" t="s">
        <v>52</v>
      </c>
      <c r="Q15" s="12">
        <f>SUMIF( $B$2:$B$131,11,$E$2:$E$131)</f>
        <v>14304</v>
      </c>
    </row>
    <row r="16" spans="1:17" ht="24">
      <c r="A16" s="3">
        <v>45659</v>
      </c>
      <c r="B16" s="4">
        <v>1</v>
      </c>
      <c r="C16" s="4" t="s">
        <v>8</v>
      </c>
      <c r="D16" s="4" t="s">
        <v>192</v>
      </c>
      <c r="E16" s="4">
        <v>2340</v>
      </c>
      <c r="F16" s="4"/>
      <c r="H16" s="4">
        <v>13</v>
      </c>
      <c r="I16" s="4" t="s">
        <v>55</v>
      </c>
      <c r="J16" s="4">
        <f>SUMIF(C2:C131,I16,E2:E131)</f>
        <v>0</v>
      </c>
      <c r="K16" s="4">
        <v>0</v>
      </c>
      <c r="L16" s="10">
        <f t="shared" si="0"/>
        <v>0</v>
      </c>
      <c r="O16" s="11">
        <v>12</v>
      </c>
      <c r="P16" s="13" t="s">
        <v>134</v>
      </c>
      <c r="Q16" s="12">
        <f>SUMIF( $B$2:$B$131,12,$E$2:$E$131)</f>
        <v>0</v>
      </c>
    </row>
    <row r="17" spans="1:17" ht="24">
      <c r="A17" s="3">
        <v>45659</v>
      </c>
      <c r="B17" s="4">
        <v>1</v>
      </c>
      <c r="C17" s="4" t="s">
        <v>193</v>
      </c>
      <c r="D17" s="4" t="s">
        <v>194</v>
      </c>
      <c r="E17" s="4">
        <v>3600</v>
      </c>
      <c r="F17" s="4"/>
      <c r="H17" s="4">
        <v>14</v>
      </c>
      <c r="I17" s="4" t="s">
        <v>58</v>
      </c>
      <c r="J17" s="4">
        <f>SUMIF(C2:C131,I17,E2:E131)</f>
        <v>7780</v>
      </c>
      <c r="K17" s="4">
        <v>7780</v>
      </c>
      <c r="L17" s="10">
        <f t="shared" si="0"/>
        <v>0</v>
      </c>
      <c r="O17" s="11"/>
      <c r="P17" s="12" t="s">
        <v>56</v>
      </c>
      <c r="Q17" s="12">
        <f>J2-Q5-Q6-Q7-Q8-Q9-Q10-Q11-Q12-Q13--Q14-Q15-Q16</f>
        <v>161391</v>
      </c>
    </row>
    <row r="18" spans="1:17">
      <c r="A18" s="3">
        <v>45660</v>
      </c>
      <c r="B18" s="4">
        <v>1</v>
      </c>
      <c r="C18" s="4" t="s">
        <v>176</v>
      </c>
      <c r="D18" s="4" t="s">
        <v>189</v>
      </c>
      <c r="E18" s="4">
        <v>1497</v>
      </c>
      <c r="F18" s="4"/>
      <c r="H18" s="4">
        <v>15</v>
      </c>
      <c r="I18" s="4" t="s">
        <v>60</v>
      </c>
      <c r="J18" s="4">
        <f>SUMIF(C2:C131,I18,E2:E131)</f>
        <v>0</v>
      </c>
      <c r="K18" s="4">
        <v>0</v>
      </c>
      <c r="L18" s="10">
        <f t="shared" si="0"/>
        <v>0</v>
      </c>
    </row>
    <row r="19" spans="1:17">
      <c r="A19" s="3">
        <v>45660</v>
      </c>
      <c r="B19" s="4">
        <v>1</v>
      </c>
      <c r="C19" s="4" t="s">
        <v>181</v>
      </c>
      <c r="D19" s="4" t="s">
        <v>191</v>
      </c>
      <c r="E19" s="4">
        <v>2375</v>
      </c>
      <c r="F19" s="4"/>
      <c r="H19" s="4">
        <v>16</v>
      </c>
      <c r="I19" s="4" t="s">
        <v>61</v>
      </c>
      <c r="J19" s="4">
        <f>SUMIF(C2:C131,I19,E2:E131)</f>
        <v>90330</v>
      </c>
      <c r="K19" s="4">
        <v>90330</v>
      </c>
      <c r="L19" s="10">
        <f t="shared" si="0"/>
        <v>0</v>
      </c>
    </row>
    <row r="20" spans="1:17">
      <c r="A20" s="3">
        <v>45660</v>
      </c>
      <c r="B20" s="4">
        <v>1</v>
      </c>
      <c r="C20" s="4" t="s">
        <v>8</v>
      </c>
      <c r="D20" s="4" t="s">
        <v>195</v>
      </c>
      <c r="E20" s="4">
        <v>3110</v>
      </c>
      <c r="F20" s="4"/>
      <c r="H20" s="4">
        <v>17</v>
      </c>
      <c r="I20" s="4" t="s">
        <v>28</v>
      </c>
      <c r="J20" s="4">
        <f>SUMIF(C3:C132,I20,E3:E132)</f>
        <v>16000</v>
      </c>
      <c r="K20" s="4">
        <v>44000</v>
      </c>
      <c r="L20" s="10">
        <f t="shared" si="0"/>
        <v>28000</v>
      </c>
    </row>
    <row r="21" spans="1:17">
      <c r="A21" s="3">
        <v>45661</v>
      </c>
      <c r="B21" s="4"/>
      <c r="C21" s="4" t="s">
        <v>8</v>
      </c>
      <c r="D21" s="4" t="s">
        <v>196</v>
      </c>
      <c r="E21" s="4">
        <v>4500</v>
      </c>
      <c r="F21" s="4"/>
      <c r="H21" s="4">
        <v>18</v>
      </c>
      <c r="I21" s="4" t="s">
        <v>64</v>
      </c>
      <c r="J21" s="4">
        <f>SUMIF(C3:C132,I21,E3:E132)</f>
        <v>7827</v>
      </c>
      <c r="K21" s="4">
        <v>5000</v>
      </c>
      <c r="L21" s="10">
        <f t="shared" si="0"/>
        <v>-2827</v>
      </c>
    </row>
    <row r="22" spans="1:17" ht="24">
      <c r="A22" s="3">
        <v>45661</v>
      </c>
      <c r="B22" s="4"/>
      <c r="C22" s="4" t="s">
        <v>181</v>
      </c>
      <c r="D22" s="4" t="s">
        <v>197</v>
      </c>
      <c r="E22" s="4">
        <v>220</v>
      </c>
      <c r="F22" s="4"/>
      <c r="G22" s="16"/>
      <c r="H22" s="4"/>
      <c r="I22" s="17" t="s">
        <v>9</v>
      </c>
      <c r="J22" s="17">
        <f>SUM(J4:J21)</f>
        <v>338982</v>
      </c>
      <c r="K22" s="17">
        <f>SUM(K4:K21)</f>
        <v>308051</v>
      </c>
      <c r="L22" s="18">
        <f>SUM(L4:L21)</f>
        <v>-30931</v>
      </c>
    </row>
    <row r="23" spans="1:17" ht="24">
      <c r="A23" s="3">
        <v>45661</v>
      </c>
      <c r="B23" s="4">
        <v>3</v>
      </c>
      <c r="C23" s="4" t="s">
        <v>176</v>
      </c>
      <c r="D23" s="3" t="s">
        <v>198</v>
      </c>
      <c r="E23" s="4">
        <v>1045</v>
      </c>
      <c r="F23" s="4"/>
      <c r="I23" s="19"/>
      <c r="J23" s="20"/>
    </row>
    <row r="24" spans="1:17" ht="24">
      <c r="A24" s="3">
        <v>45661</v>
      </c>
      <c r="B24" s="4">
        <v>3</v>
      </c>
      <c r="C24" s="4" t="s">
        <v>176</v>
      </c>
      <c r="D24" s="4" t="s">
        <v>199</v>
      </c>
      <c r="E24" s="4">
        <v>1530</v>
      </c>
      <c r="F24" s="4"/>
      <c r="G24" s="16"/>
      <c r="I24" s="19"/>
      <c r="J24" s="20"/>
    </row>
    <row r="25" spans="1:17" ht="24">
      <c r="A25" s="3">
        <v>45661</v>
      </c>
      <c r="B25" s="4">
        <v>1</v>
      </c>
      <c r="C25" s="3" t="s">
        <v>176</v>
      </c>
      <c r="D25" s="4" t="s">
        <v>189</v>
      </c>
      <c r="E25" s="4">
        <v>780</v>
      </c>
      <c r="F25" s="4"/>
      <c r="I25" s="19"/>
      <c r="J25" s="20"/>
    </row>
    <row r="26" spans="1:17" ht="24">
      <c r="A26" s="3">
        <v>45661</v>
      </c>
      <c r="B26" s="4">
        <v>1</v>
      </c>
      <c r="C26" s="4" t="s">
        <v>8</v>
      </c>
      <c r="D26" s="4" t="s">
        <v>195</v>
      </c>
      <c r="E26" s="4">
        <v>3720</v>
      </c>
      <c r="F26" s="4"/>
      <c r="I26" s="19"/>
      <c r="J26" s="20"/>
    </row>
    <row r="27" spans="1:17" ht="24">
      <c r="A27" s="8">
        <v>45662</v>
      </c>
      <c r="B27" s="9">
        <v>1</v>
      </c>
      <c r="C27" s="9" t="s">
        <v>28</v>
      </c>
      <c r="D27" s="9" t="s">
        <v>41</v>
      </c>
      <c r="E27" s="9">
        <v>12000</v>
      </c>
      <c r="F27" s="9">
        <v>1</v>
      </c>
      <c r="I27" s="19"/>
      <c r="J27" s="20"/>
    </row>
    <row r="28" spans="1:17" ht="24">
      <c r="A28" s="3">
        <v>45662</v>
      </c>
      <c r="B28" s="4">
        <v>1</v>
      </c>
      <c r="C28" s="4" t="s">
        <v>176</v>
      </c>
      <c r="D28" s="4" t="s">
        <v>200</v>
      </c>
      <c r="E28" s="4">
        <v>2373</v>
      </c>
      <c r="F28" s="4"/>
      <c r="I28" s="19"/>
      <c r="J28" s="20"/>
    </row>
    <row r="29" spans="1:17" ht="24">
      <c r="A29" s="3">
        <v>45662</v>
      </c>
      <c r="B29" s="4">
        <v>1</v>
      </c>
      <c r="C29" s="4" t="s">
        <v>8</v>
      </c>
      <c r="D29" s="4" t="s">
        <v>201</v>
      </c>
      <c r="E29" s="4">
        <v>1400</v>
      </c>
      <c r="F29" s="4"/>
      <c r="I29" s="19"/>
      <c r="J29" s="20"/>
    </row>
    <row r="30" spans="1:17" ht="24">
      <c r="A30" s="3">
        <v>45662</v>
      </c>
      <c r="B30" s="4"/>
      <c r="C30" s="4" t="s">
        <v>8</v>
      </c>
      <c r="D30" s="4" t="s">
        <v>202</v>
      </c>
      <c r="E30" s="4">
        <v>1650</v>
      </c>
      <c r="F30" s="4"/>
      <c r="I30" s="19"/>
      <c r="J30" s="20"/>
    </row>
    <row r="31" spans="1:17" ht="24">
      <c r="A31" s="3">
        <v>45662</v>
      </c>
      <c r="B31" s="4">
        <v>3</v>
      </c>
      <c r="C31" s="4" t="s">
        <v>176</v>
      </c>
      <c r="D31" s="4" t="s">
        <v>203</v>
      </c>
      <c r="E31" s="4">
        <v>939</v>
      </c>
      <c r="F31" s="4"/>
      <c r="I31" s="19"/>
      <c r="J31" s="20"/>
    </row>
    <row r="32" spans="1:17" ht="24">
      <c r="A32" s="3">
        <v>45662</v>
      </c>
      <c r="B32" s="4">
        <v>8</v>
      </c>
      <c r="C32" s="4" t="s">
        <v>181</v>
      </c>
      <c r="D32" s="4" t="s">
        <v>204</v>
      </c>
      <c r="E32" s="4">
        <v>2653</v>
      </c>
      <c r="F32" s="4"/>
      <c r="I32" s="20"/>
      <c r="J32" s="20"/>
    </row>
    <row r="33" spans="1:6">
      <c r="A33" s="8">
        <v>45664</v>
      </c>
      <c r="B33" s="9">
        <v>11</v>
      </c>
      <c r="C33" s="9" t="s">
        <v>26</v>
      </c>
      <c r="D33" s="9" t="s">
        <v>44</v>
      </c>
      <c r="E33" s="9">
        <v>2800</v>
      </c>
      <c r="F33" s="9">
        <v>1</v>
      </c>
    </row>
    <row r="34" spans="1:6">
      <c r="A34" s="8">
        <v>45665</v>
      </c>
      <c r="B34" s="9">
        <v>11</v>
      </c>
      <c r="C34" s="9" t="s">
        <v>19</v>
      </c>
      <c r="D34" s="9" t="s">
        <v>20</v>
      </c>
      <c r="E34" s="9">
        <v>3000</v>
      </c>
      <c r="F34" s="9">
        <v>1</v>
      </c>
    </row>
    <row r="35" spans="1:6">
      <c r="A35" s="3">
        <v>45665</v>
      </c>
      <c r="B35" s="4">
        <v>1</v>
      </c>
      <c r="C35" s="4" t="s">
        <v>176</v>
      </c>
      <c r="D35" s="4" t="s">
        <v>200</v>
      </c>
      <c r="E35" s="4">
        <v>1850</v>
      </c>
      <c r="F35" s="4"/>
    </row>
    <row r="36" spans="1:6">
      <c r="A36" s="8">
        <v>45667</v>
      </c>
      <c r="B36" s="9">
        <v>1</v>
      </c>
      <c r="C36" s="9" t="s">
        <v>23</v>
      </c>
      <c r="D36" s="9" t="s">
        <v>24</v>
      </c>
      <c r="E36" s="9">
        <v>1300</v>
      </c>
      <c r="F36" s="9">
        <v>1</v>
      </c>
    </row>
    <row r="37" spans="1:6">
      <c r="A37" s="8">
        <v>45667</v>
      </c>
      <c r="B37" s="9">
        <v>8</v>
      </c>
      <c r="C37" s="9" t="s">
        <v>25</v>
      </c>
      <c r="D37" s="9" t="s">
        <v>160</v>
      </c>
      <c r="E37" s="9">
        <v>10000</v>
      </c>
      <c r="F37" s="9"/>
    </row>
    <row r="38" spans="1:6">
      <c r="A38" s="8">
        <v>45667</v>
      </c>
      <c r="B38" s="9">
        <v>4</v>
      </c>
      <c r="C38" s="9" t="s">
        <v>28</v>
      </c>
      <c r="D38" s="9" t="s">
        <v>29</v>
      </c>
      <c r="E38" s="9">
        <v>2000</v>
      </c>
      <c r="F38" s="9"/>
    </row>
    <row r="39" spans="1:6">
      <c r="A39" s="3">
        <v>45667</v>
      </c>
      <c r="B39" s="4">
        <v>1</v>
      </c>
      <c r="C39" s="4" t="s">
        <v>176</v>
      </c>
      <c r="D39" s="4" t="s">
        <v>189</v>
      </c>
      <c r="E39" s="4">
        <v>3140</v>
      </c>
      <c r="F39" s="4"/>
    </row>
    <row r="40" spans="1:6">
      <c r="A40" s="3">
        <v>45668</v>
      </c>
      <c r="B40" s="4">
        <v>1</v>
      </c>
      <c r="C40" s="4" t="s">
        <v>205</v>
      </c>
      <c r="D40" s="4" t="s">
        <v>206</v>
      </c>
      <c r="E40" s="4">
        <v>1500</v>
      </c>
      <c r="F40" s="4"/>
    </row>
    <row r="41" spans="1:6">
      <c r="A41" s="3">
        <v>45668</v>
      </c>
      <c r="B41" s="4">
        <v>1</v>
      </c>
      <c r="C41" s="4" t="s">
        <v>205</v>
      </c>
      <c r="D41" s="4" t="s">
        <v>207</v>
      </c>
      <c r="E41" s="4">
        <v>9350</v>
      </c>
      <c r="F41" s="4"/>
    </row>
    <row r="42" spans="1:6">
      <c r="A42" s="3">
        <v>45668</v>
      </c>
      <c r="B42" s="4">
        <v>1</v>
      </c>
      <c r="C42" s="4" t="s">
        <v>176</v>
      </c>
      <c r="D42" s="4" t="s">
        <v>189</v>
      </c>
      <c r="E42" s="4">
        <v>2258</v>
      </c>
      <c r="F42" s="4"/>
    </row>
    <row r="43" spans="1:6">
      <c r="A43" s="3">
        <v>45668</v>
      </c>
      <c r="B43" s="4">
        <v>3</v>
      </c>
      <c r="C43" s="4" t="s">
        <v>39</v>
      </c>
      <c r="D43" s="4" t="s">
        <v>210</v>
      </c>
      <c r="E43" s="4">
        <v>399</v>
      </c>
      <c r="F43" s="4"/>
    </row>
    <row r="44" spans="1:6">
      <c r="A44" s="3">
        <v>45668</v>
      </c>
      <c r="B44" s="4">
        <v>1</v>
      </c>
      <c r="C44" s="4" t="s">
        <v>8</v>
      </c>
      <c r="D44" s="4" t="s">
        <v>201</v>
      </c>
      <c r="E44" s="4">
        <v>1400</v>
      </c>
      <c r="F44" s="4"/>
    </row>
    <row r="45" spans="1:6">
      <c r="A45" s="3">
        <v>45669</v>
      </c>
      <c r="B45" s="4">
        <v>1</v>
      </c>
      <c r="C45" s="4" t="s">
        <v>176</v>
      </c>
      <c r="D45" s="4" t="s">
        <v>189</v>
      </c>
      <c r="E45" s="4">
        <v>780</v>
      </c>
      <c r="F45" s="4"/>
    </row>
    <row r="46" spans="1:6">
      <c r="A46" s="3">
        <v>45669</v>
      </c>
      <c r="B46" s="4">
        <v>3</v>
      </c>
      <c r="C46" s="4" t="s">
        <v>176</v>
      </c>
      <c r="D46" s="4" t="s">
        <v>209</v>
      </c>
      <c r="E46" s="4">
        <v>1186</v>
      </c>
      <c r="F46" s="4"/>
    </row>
    <row r="47" spans="1:6">
      <c r="A47" s="3">
        <v>45670</v>
      </c>
      <c r="B47" s="4">
        <v>1</v>
      </c>
      <c r="C47" s="4" t="s">
        <v>176</v>
      </c>
      <c r="D47" s="4" t="s">
        <v>189</v>
      </c>
      <c r="E47" s="4">
        <v>927</v>
      </c>
      <c r="F47" s="4"/>
    </row>
    <row r="48" spans="1:6">
      <c r="A48" s="3">
        <v>45670</v>
      </c>
      <c r="B48" s="4">
        <v>1</v>
      </c>
      <c r="C48" s="4" t="s">
        <v>176</v>
      </c>
      <c r="D48" s="4" t="s">
        <v>200</v>
      </c>
      <c r="E48" s="4">
        <v>2405</v>
      </c>
      <c r="F48" s="4"/>
    </row>
    <row r="49" spans="1:6">
      <c r="A49" s="3">
        <v>45670</v>
      </c>
      <c r="B49" s="4">
        <v>1</v>
      </c>
      <c r="C49" s="4" t="s">
        <v>176</v>
      </c>
      <c r="D49" s="4" t="s">
        <v>208</v>
      </c>
      <c r="E49" s="4">
        <v>1200</v>
      </c>
      <c r="F49" s="4"/>
    </row>
    <row r="50" spans="1:6">
      <c r="A50" s="3">
        <v>45670</v>
      </c>
      <c r="B50" s="4">
        <v>1</v>
      </c>
      <c r="C50" s="4" t="s">
        <v>8</v>
      </c>
      <c r="D50" s="4" t="s">
        <v>211</v>
      </c>
      <c r="E50" s="4">
        <v>1800</v>
      </c>
      <c r="F50" s="4"/>
    </row>
    <row r="51" spans="1:6">
      <c r="A51" s="8">
        <v>45671</v>
      </c>
      <c r="B51" s="9">
        <v>1</v>
      </c>
      <c r="C51" s="9" t="s">
        <v>32</v>
      </c>
      <c r="D51" s="9" t="s">
        <v>33</v>
      </c>
      <c r="E51" s="9">
        <v>990</v>
      </c>
      <c r="F51" s="9">
        <v>1</v>
      </c>
    </row>
    <row r="52" spans="1:6">
      <c r="A52" s="3">
        <v>45671</v>
      </c>
      <c r="B52" s="4">
        <v>9</v>
      </c>
      <c r="C52" s="4" t="s">
        <v>64</v>
      </c>
      <c r="D52" s="4" t="s">
        <v>35</v>
      </c>
      <c r="E52" s="4">
        <v>980</v>
      </c>
      <c r="F52" s="4">
        <v>1</v>
      </c>
    </row>
    <row r="53" spans="1:6">
      <c r="A53" s="8">
        <v>45672</v>
      </c>
      <c r="B53" s="9">
        <v>11</v>
      </c>
      <c r="C53" s="9" t="s">
        <v>19</v>
      </c>
      <c r="D53" s="9" t="s">
        <v>38</v>
      </c>
      <c r="E53" s="9">
        <v>3000</v>
      </c>
      <c r="F53" s="9">
        <v>1</v>
      </c>
    </row>
    <row r="54" spans="1:6">
      <c r="A54" s="15">
        <v>45673</v>
      </c>
      <c r="B54" s="4">
        <v>1</v>
      </c>
      <c r="C54" s="4" t="s">
        <v>176</v>
      </c>
      <c r="D54" s="4" t="s">
        <v>200</v>
      </c>
      <c r="E54" s="4">
        <v>2156</v>
      </c>
      <c r="F54" s="4"/>
    </row>
    <row r="55" spans="1:6">
      <c r="A55" s="3">
        <v>45674</v>
      </c>
      <c r="B55" s="4">
        <v>1</v>
      </c>
      <c r="C55" s="4" t="s">
        <v>8</v>
      </c>
      <c r="D55" s="4" t="s">
        <v>222</v>
      </c>
      <c r="E55" s="4">
        <v>10100</v>
      </c>
      <c r="F55" s="4"/>
    </row>
    <row r="56" spans="1:6">
      <c r="A56" s="3">
        <v>45674</v>
      </c>
      <c r="B56" s="4">
        <v>1</v>
      </c>
      <c r="C56" s="4" t="s">
        <v>8</v>
      </c>
      <c r="D56" s="4" t="s">
        <v>223</v>
      </c>
      <c r="E56" s="4">
        <v>5660</v>
      </c>
      <c r="F56" s="4"/>
    </row>
    <row r="57" spans="1:6">
      <c r="A57" s="3">
        <v>45675</v>
      </c>
      <c r="B57" s="4"/>
      <c r="C57" s="4" t="s">
        <v>8</v>
      </c>
      <c r="D57" s="4" t="s">
        <v>214</v>
      </c>
      <c r="E57" s="4">
        <v>165</v>
      </c>
      <c r="F57" s="4"/>
    </row>
    <row r="58" spans="1:6">
      <c r="A58" s="3">
        <v>45675</v>
      </c>
      <c r="B58" s="4">
        <v>1</v>
      </c>
      <c r="C58" s="4" t="s">
        <v>176</v>
      </c>
      <c r="D58" s="4" t="s">
        <v>189</v>
      </c>
      <c r="E58" s="4">
        <v>1703</v>
      </c>
      <c r="F58" s="4"/>
    </row>
    <row r="59" spans="1:6">
      <c r="A59" s="3">
        <v>45675</v>
      </c>
      <c r="B59" s="4">
        <v>3</v>
      </c>
      <c r="C59" s="4" t="s">
        <v>39</v>
      </c>
      <c r="D59" s="4" t="s">
        <v>210</v>
      </c>
      <c r="E59" s="4">
        <v>127</v>
      </c>
      <c r="F59" s="4"/>
    </row>
    <row r="60" spans="1:6">
      <c r="A60" s="3">
        <v>45675</v>
      </c>
      <c r="B60" s="4">
        <v>3</v>
      </c>
      <c r="C60" s="4" t="s">
        <v>176</v>
      </c>
      <c r="D60" s="4" t="s">
        <v>199</v>
      </c>
      <c r="E60" s="4">
        <v>68</v>
      </c>
      <c r="F60" s="4"/>
    </row>
    <row r="61" spans="1:6">
      <c r="A61" s="3">
        <v>45675</v>
      </c>
      <c r="B61" s="4">
        <v>1</v>
      </c>
      <c r="C61" s="4" t="s">
        <v>8</v>
      </c>
      <c r="D61" s="4" t="s">
        <v>219</v>
      </c>
      <c r="E61" s="4">
        <v>2000</v>
      </c>
      <c r="F61" s="4"/>
    </row>
    <row r="62" spans="1:6">
      <c r="A62" s="3">
        <v>45675</v>
      </c>
      <c r="B62" s="4">
        <v>1</v>
      </c>
      <c r="C62" s="4" t="s">
        <v>8</v>
      </c>
      <c r="D62" s="4" t="s">
        <v>220</v>
      </c>
      <c r="E62" s="4">
        <v>3010</v>
      </c>
      <c r="F62" s="4"/>
    </row>
    <row r="63" spans="1:6">
      <c r="A63" s="3">
        <v>45675</v>
      </c>
      <c r="B63" s="4">
        <v>1</v>
      </c>
      <c r="C63" s="4" t="s">
        <v>176</v>
      </c>
      <c r="D63" s="4" t="s">
        <v>221</v>
      </c>
      <c r="E63" s="4">
        <v>550</v>
      </c>
      <c r="F63" s="4"/>
    </row>
    <row r="64" spans="1:6">
      <c r="A64" s="3">
        <v>45675</v>
      </c>
      <c r="B64" s="4">
        <v>1</v>
      </c>
      <c r="C64" s="4" t="s">
        <v>8</v>
      </c>
      <c r="D64" s="4" t="s">
        <v>201</v>
      </c>
      <c r="E64" s="4">
        <v>1400</v>
      </c>
      <c r="F64" s="4"/>
    </row>
    <row r="65" spans="1:6">
      <c r="A65" s="3">
        <v>45676</v>
      </c>
      <c r="B65" s="4"/>
      <c r="C65" s="4" t="s">
        <v>176</v>
      </c>
      <c r="D65" s="4" t="s">
        <v>213</v>
      </c>
      <c r="E65" s="4">
        <v>950</v>
      </c>
      <c r="F65" s="4"/>
    </row>
    <row r="66" spans="1:6">
      <c r="A66" s="3">
        <v>45676</v>
      </c>
      <c r="B66" s="4">
        <v>1</v>
      </c>
      <c r="C66" s="4" t="s">
        <v>176</v>
      </c>
      <c r="D66" s="4" t="s">
        <v>189</v>
      </c>
      <c r="E66" s="4">
        <v>1274</v>
      </c>
      <c r="F66" s="4"/>
    </row>
    <row r="67" spans="1:6">
      <c r="A67" s="3">
        <v>45676</v>
      </c>
      <c r="B67" s="4">
        <v>1</v>
      </c>
      <c r="C67" s="4" t="s">
        <v>176</v>
      </c>
      <c r="D67" s="4" t="s">
        <v>200</v>
      </c>
      <c r="E67" s="4">
        <v>1852</v>
      </c>
      <c r="F67" s="14"/>
    </row>
    <row r="68" spans="1:6">
      <c r="A68" s="3">
        <v>45676</v>
      </c>
      <c r="B68" s="4">
        <v>1</v>
      </c>
      <c r="C68" s="4" t="s">
        <v>181</v>
      </c>
      <c r="D68" s="4" t="s">
        <v>215</v>
      </c>
      <c r="E68" s="4">
        <v>1543</v>
      </c>
      <c r="F68" s="4"/>
    </row>
    <row r="69" spans="1:6">
      <c r="A69" s="3">
        <v>45676</v>
      </c>
      <c r="B69" s="4"/>
      <c r="C69" s="4" t="s">
        <v>8</v>
      </c>
      <c r="D69" s="4" t="s">
        <v>216</v>
      </c>
      <c r="E69" s="4">
        <v>2000</v>
      </c>
      <c r="F69" s="4"/>
    </row>
    <row r="70" spans="1:6">
      <c r="A70" s="3">
        <v>45676</v>
      </c>
      <c r="B70" s="4"/>
      <c r="C70" s="4" t="s">
        <v>8</v>
      </c>
      <c r="D70" s="4" t="s">
        <v>217</v>
      </c>
      <c r="E70" s="4">
        <v>700</v>
      </c>
      <c r="F70" s="4"/>
    </row>
    <row r="71" spans="1:6">
      <c r="A71" s="3">
        <v>45676</v>
      </c>
      <c r="B71" s="4"/>
      <c r="C71" s="4" t="s">
        <v>8</v>
      </c>
      <c r="D71" s="4" t="s">
        <v>218</v>
      </c>
      <c r="E71" s="4">
        <v>500</v>
      </c>
      <c r="F71" s="4"/>
    </row>
    <row r="72" spans="1:6">
      <c r="A72" s="3">
        <v>45676</v>
      </c>
      <c r="B72" s="4">
        <v>1</v>
      </c>
      <c r="C72" s="4" t="s">
        <v>64</v>
      </c>
      <c r="D72" s="4" t="s">
        <v>188</v>
      </c>
      <c r="E72" s="4">
        <v>1540</v>
      </c>
      <c r="F72" s="4"/>
    </row>
    <row r="73" spans="1:6">
      <c r="A73" s="3">
        <v>45681</v>
      </c>
      <c r="B73" s="4">
        <v>1</v>
      </c>
      <c r="C73" s="4" t="s">
        <v>176</v>
      </c>
      <c r="D73" s="4" t="s">
        <v>189</v>
      </c>
      <c r="E73" s="4">
        <v>1118</v>
      </c>
      <c r="F73" s="4"/>
    </row>
    <row r="74" spans="1:6">
      <c r="A74" s="3">
        <v>45681</v>
      </c>
      <c r="B74" s="4">
        <v>9</v>
      </c>
      <c r="C74" s="4" t="s">
        <v>8</v>
      </c>
      <c r="D74" s="4" t="s">
        <v>224</v>
      </c>
      <c r="E74" s="4">
        <v>100</v>
      </c>
      <c r="F74" s="4"/>
    </row>
    <row r="75" spans="1:6">
      <c r="A75" s="3">
        <v>45682</v>
      </c>
      <c r="B75" s="4"/>
      <c r="C75" s="4" t="s">
        <v>166</v>
      </c>
      <c r="D75" s="4" t="s">
        <v>166</v>
      </c>
      <c r="E75" s="4">
        <v>20000</v>
      </c>
      <c r="F75" s="4">
        <v>1</v>
      </c>
    </row>
    <row r="76" spans="1:6">
      <c r="A76" s="3">
        <v>45682</v>
      </c>
      <c r="B76" s="4">
        <v>1</v>
      </c>
      <c r="C76" s="4" t="s">
        <v>8</v>
      </c>
      <c r="D76" s="4" t="s">
        <v>201</v>
      </c>
      <c r="E76" s="4">
        <v>1400</v>
      </c>
      <c r="F76" s="4"/>
    </row>
    <row r="77" spans="1:6">
      <c r="A77" s="15">
        <v>45682</v>
      </c>
      <c r="B77" s="4">
        <v>1</v>
      </c>
      <c r="C77" s="4" t="s">
        <v>176</v>
      </c>
      <c r="D77" s="4" t="s">
        <v>189</v>
      </c>
      <c r="E77" s="4">
        <v>2823</v>
      </c>
      <c r="F77" s="4"/>
    </row>
    <row r="78" spans="1:6">
      <c r="A78" s="3">
        <v>45682</v>
      </c>
      <c r="B78" s="4">
        <v>3</v>
      </c>
      <c r="C78" s="4" t="s">
        <v>176</v>
      </c>
      <c r="D78" s="4" t="s">
        <v>199</v>
      </c>
      <c r="E78" s="4">
        <v>842</v>
      </c>
      <c r="F78" s="4"/>
    </row>
    <row r="79" spans="1:6">
      <c r="A79" s="15">
        <v>45683</v>
      </c>
      <c r="B79" s="4">
        <v>1</v>
      </c>
      <c r="C79" s="4" t="s">
        <v>176</v>
      </c>
      <c r="D79" s="4" t="s">
        <v>200</v>
      </c>
      <c r="E79" s="4">
        <v>2165</v>
      </c>
      <c r="F79" s="4"/>
    </row>
    <row r="80" spans="1:6">
      <c r="A80" s="3">
        <v>45684</v>
      </c>
      <c r="B80" s="4">
        <v>11</v>
      </c>
      <c r="C80" s="4" t="s">
        <v>53</v>
      </c>
      <c r="D80" s="4" t="s">
        <v>54</v>
      </c>
      <c r="E80" s="4">
        <v>2000</v>
      </c>
      <c r="F80" s="4">
        <v>1</v>
      </c>
    </row>
    <row r="81" spans="1:6">
      <c r="A81" s="3">
        <v>45684</v>
      </c>
      <c r="B81" s="9">
        <v>11</v>
      </c>
      <c r="C81" s="14" t="s">
        <v>47</v>
      </c>
      <c r="D81" s="14" t="s">
        <v>48</v>
      </c>
      <c r="E81" s="14">
        <v>1504</v>
      </c>
      <c r="F81" s="9">
        <v>1</v>
      </c>
    </row>
    <row r="82" spans="1:6">
      <c r="A82" s="3">
        <v>45684</v>
      </c>
      <c r="B82" s="9"/>
      <c r="C82" s="9" t="s">
        <v>51</v>
      </c>
      <c r="D82" s="9" t="s">
        <v>172</v>
      </c>
      <c r="E82" s="9">
        <v>4100</v>
      </c>
      <c r="F82" s="9">
        <v>1</v>
      </c>
    </row>
    <row r="83" spans="1:6">
      <c r="A83" s="3">
        <v>45684</v>
      </c>
      <c r="B83" s="4"/>
      <c r="C83" s="4" t="s">
        <v>57</v>
      </c>
      <c r="D83" s="4" t="s">
        <v>173</v>
      </c>
      <c r="E83" s="4">
        <v>3500</v>
      </c>
      <c r="F83" s="4">
        <v>1</v>
      </c>
    </row>
    <row r="84" spans="1:6">
      <c r="A84" s="3">
        <v>45684</v>
      </c>
      <c r="B84" s="4"/>
      <c r="C84" s="4" t="s">
        <v>8</v>
      </c>
      <c r="D84" s="4" t="s">
        <v>227</v>
      </c>
      <c r="E84" s="4">
        <v>14500</v>
      </c>
      <c r="F84" s="4"/>
    </row>
    <row r="85" spans="1:6">
      <c r="A85" s="3">
        <v>45684</v>
      </c>
      <c r="B85" s="4"/>
      <c r="C85" s="4" t="s">
        <v>8</v>
      </c>
      <c r="D85" s="4" t="s">
        <v>228</v>
      </c>
      <c r="E85" s="4">
        <v>1500</v>
      </c>
      <c r="F85" s="4"/>
    </row>
    <row r="86" spans="1:6">
      <c r="A86" s="3">
        <v>45684</v>
      </c>
      <c r="B86" s="4">
        <v>1</v>
      </c>
      <c r="C86" s="4" t="s">
        <v>176</v>
      </c>
      <c r="D86" s="4" t="s">
        <v>180</v>
      </c>
      <c r="E86" s="4">
        <v>1775</v>
      </c>
      <c r="F86" s="4"/>
    </row>
    <row r="87" spans="1:6">
      <c r="A87" s="3">
        <v>45684</v>
      </c>
      <c r="B87" s="4">
        <v>1</v>
      </c>
      <c r="C87" s="4" t="s">
        <v>176</v>
      </c>
      <c r="D87" s="4" t="s">
        <v>229</v>
      </c>
      <c r="E87" s="4">
        <v>1080</v>
      </c>
      <c r="F87" s="4"/>
    </row>
    <row r="88" spans="1:6">
      <c r="A88" s="15">
        <v>45685</v>
      </c>
      <c r="B88" s="9">
        <v>1</v>
      </c>
      <c r="C88" s="9" t="s">
        <v>26</v>
      </c>
      <c r="D88" s="9" t="s">
        <v>59</v>
      </c>
      <c r="E88" s="9">
        <v>524</v>
      </c>
      <c r="F88" s="9">
        <v>1</v>
      </c>
    </row>
    <row r="89" spans="1:6">
      <c r="A89" s="15">
        <v>45685</v>
      </c>
      <c r="B89" s="9"/>
      <c r="C89" s="9" t="s">
        <v>61</v>
      </c>
      <c r="D89" s="9" t="s">
        <v>61</v>
      </c>
      <c r="E89" s="9">
        <v>90330</v>
      </c>
      <c r="F89" s="9">
        <v>1</v>
      </c>
    </row>
    <row r="90" spans="1:6">
      <c r="A90" s="15">
        <v>45685</v>
      </c>
      <c r="B90" s="9"/>
      <c r="C90" s="9" t="s">
        <v>62</v>
      </c>
      <c r="D90" s="9" t="s">
        <v>63</v>
      </c>
      <c r="E90" s="9">
        <v>4476</v>
      </c>
      <c r="F90" s="9">
        <v>1</v>
      </c>
    </row>
    <row r="91" spans="1:6">
      <c r="A91" s="15">
        <v>45685</v>
      </c>
      <c r="B91" s="9">
        <v>1</v>
      </c>
      <c r="C91" s="9" t="s">
        <v>26</v>
      </c>
      <c r="D91" s="9" t="s">
        <v>66</v>
      </c>
      <c r="E91" s="9">
        <v>1650</v>
      </c>
      <c r="F91" s="9">
        <v>1</v>
      </c>
    </row>
    <row r="92" spans="1:6">
      <c r="A92" s="15">
        <v>45685</v>
      </c>
      <c r="B92" s="9">
        <v>10</v>
      </c>
      <c r="C92" s="9" t="s">
        <v>26</v>
      </c>
      <c r="D92" s="9" t="s">
        <v>67</v>
      </c>
      <c r="E92" s="9">
        <v>3500</v>
      </c>
      <c r="F92" s="9">
        <v>1</v>
      </c>
    </row>
    <row r="93" spans="1:6">
      <c r="A93" s="15">
        <v>45685</v>
      </c>
      <c r="B93" s="9">
        <v>1</v>
      </c>
      <c r="C93" s="9" t="s">
        <v>23</v>
      </c>
      <c r="D93" s="9" t="s">
        <v>68</v>
      </c>
      <c r="E93" s="9">
        <v>7780</v>
      </c>
      <c r="F93" s="9">
        <v>1</v>
      </c>
    </row>
    <row r="94" spans="1:6">
      <c r="A94" s="15">
        <v>45685</v>
      </c>
      <c r="B94" s="9">
        <v>1</v>
      </c>
      <c r="C94" s="9" t="s">
        <v>15</v>
      </c>
      <c r="D94" s="9" t="s">
        <v>69</v>
      </c>
      <c r="E94" s="9">
        <v>1490</v>
      </c>
      <c r="F94" s="9">
        <v>1</v>
      </c>
    </row>
    <row r="95" spans="1:6">
      <c r="A95" s="15">
        <v>45685</v>
      </c>
      <c r="B95" s="9">
        <v>3</v>
      </c>
      <c r="C95" s="9" t="s">
        <v>15</v>
      </c>
      <c r="D95" s="9" t="s">
        <v>70</v>
      </c>
      <c r="E95" s="9">
        <v>508</v>
      </c>
      <c r="F95" s="9">
        <v>1</v>
      </c>
    </row>
    <row r="96" spans="1:6">
      <c r="A96" s="15">
        <v>45685</v>
      </c>
      <c r="B96" s="9">
        <v>11</v>
      </c>
      <c r="C96" s="9" t="s">
        <v>71</v>
      </c>
      <c r="D96" s="9" t="s">
        <v>72</v>
      </c>
      <c r="E96" s="9">
        <v>2000</v>
      </c>
      <c r="F96" s="9">
        <v>1</v>
      </c>
    </row>
    <row r="97" spans="1:6">
      <c r="A97" s="15">
        <v>45685</v>
      </c>
      <c r="B97" s="9">
        <v>10</v>
      </c>
      <c r="C97" s="9" t="s">
        <v>8</v>
      </c>
      <c r="D97" s="9" t="s">
        <v>73</v>
      </c>
      <c r="E97" s="9">
        <v>500</v>
      </c>
      <c r="F97" s="9">
        <v>1</v>
      </c>
    </row>
    <row r="98" spans="1:6">
      <c r="A98" s="15">
        <v>45685</v>
      </c>
      <c r="B98" s="4">
        <v>1</v>
      </c>
      <c r="C98" s="4" t="s">
        <v>8</v>
      </c>
      <c r="D98" s="4" t="s">
        <v>74</v>
      </c>
      <c r="E98" s="4">
        <v>980</v>
      </c>
      <c r="F98" s="4">
        <v>1</v>
      </c>
    </row>
    <row r="99" spans="1:6">
      <c r="A99" s="15">
        <v>45685</v>
      </c>
      <c r="B99" s="9"/>
      <c r="C99" s="14" t="s">
        <v>47</v>
      </c>
      <c r="D99" s="14" t="s">
        <v>48</v>
      </c>
      <c r="E99" s="14">
        <v>1800</v>
      </c>
      <c r="F99" s="9">
        <v>1</v>
      </c>
    </row>
    <row r="100" spans="1:6">
      <c r="A100" s="15"/>
      <c r="B100" s="9"/>
      <c r="C100" s="9"/>
      <c r="D100" s="9"/>
      <c r="E100" s="9"/>
      <c r="F100" s="9"/>
    </row>
    <row r="101" spans="1:6">
      <c r="A101" s="15"/>
      <c r="B101" s="4"/>
      <c r="C101" s="4"/>
      <c r="D101" s="4"/>
      <c r="E101" s="4"/>
      <c r="F101" s="4"/>
    </row>
    <row r="102" spans="1:6">
      <c r="A102" s="3"/>
      <c r="B102" s="4"/>
      <c r="C102" s="4"/>
      <c r="D102" s="4"/>
      <c r="E102" s="4"/>
      <c r="F102" s="4"/>
    </row>
    <row r="103" spans="1:6">
      <c r="A103" s="3"/>
      <c r="B103" s="4"/>
      <c r="C103" s="4"/>
      <c r="D103" s="4"/>
      <c r="E103" s="4"/>
      <c r="F103" s="4"/>
    </row>
    <row r="104" spans="1:6">
      <c r="A104" s="3"/>
      <c r="B104" s="4"/>
      <c r="C104" s="4"/>
      <c r="D104" s="4"/>
      <c r="E104" s="4"/>
      <c r="F104" s="4"/>
    </row>
    <row r="105" spans="1:6">
      <c r="A105" s="3"/>
      <c r="B105" s="4"/>
      <c r="C105" s="4"/>
      <c r="D105" s="4"/>
      <c r="E105" s="4"/>
      <c r="F105" s="4"/>
    </row>
    <row r="106" spans="1:6">
      <c r="A106" s="3"/>
      <c r="B106" s="4"/>
      <c r="C106" s="4"/>
      <c r="D106" s="4"/>
      <c r="E106" s="4"/>
      <c r="F106" s="4"/>
    </row>
    <row r="107" spans="1:6">
      <c r="A107" s="3"/>
      <c r="B107" s="4"/>
      <c r="C107" s="4"/>
      <c r="D107" s="4"/>
      <c r="E107" s="4"/>
      <c r="F107" s="4"/>
    </row>
    <row r="108" spans="1:6">
      <c r="A108" s="3"/>
      <c r="B108" s="4"/>
      <c r="C108" s="4"/>
      <c r="D108" s="4"/>
      <c r="E108" s="4"/>
      <c r="F108" s="4"/>
    </row>
    <row r="109" spans="1:6">
      <c r="A109" s="3"/>
      <c r="B109" s="4"/>
      <c r="C109" s="4"/>
      <c r="D109" s="4"/>
      <c r="E109" s="4"/>
      <c r="F109" s="4"/>
    </row>
    <row r="110" spans="1:6">
      <c r="A110" s="3"/>
      <c r="B110" s="4"/>
      <c r="C110" s="4"/>
      <c r="D110" s="4"/>
      <c r="E110" s="4"/>
      <c r="F110" s="4"/>
    </row>
    <row r="111" spans="1:6">
      <c r="A111" s="3"/>
      <c r="B111" s="4"/>
      <c r="C111" s="4"/>
      <c r="D111" s="4"/>
      <c r="E111" s="4"/>
      <c r="F111" s="4"/>
    </row>
    <row r="112" spans="1:6">
      <c r="A112" s="3"/>
      <c r="B112" s="4"/>
      <c r="C112" s="4"/>
      <c r="D112" s="4"/>
      <c r="E112" s="4"/>
      <c r="F112" s="4"/>
    </row>
    <row r="113" spans="1:6">
      <c r="A113" s="3"/>
      <c r="B113" s="4"/>
      <c r="C113" s="4"/>
      <c r="D113" s="4"/>
      <c r="E113" s="4"/>
      <c r="F113" s="4"/>
    </row>
    <row r="114" spans="1:6">
      <c r="A114" s="3"/>
      <c r="B114" s="4"/>
      <c r="C114" s="4"/>
      <c r="D114" s="4"/>
      <c r="E114" s="4"/>
      <c r="F114" s="4"/>
    </row>
    <row r="115" spans="1:6">
      <c r="A115" s="3"/>
      <c r="B115" s="4"/>
      <c r="C115" s="4"/>
      <c r="D115" s="4"/>
      <c r="E115" s="4"/>
      <c r="F115" s="4"/>
    </row>
    <row r="116" spans="1:6">
      <c r="A116" s="3"/>
      <c r="B116" s="4"/>
      <c r="C116" s="4"/>
      <c r="D116" s="4"/>
      <c r="E116" s="4"/>
      <c r="F116" s="4"/>
    </row>
    <row r="117" spans="1:6">
      <c r="A117" s="4"/>
      <c r="B117" s="4"/>
      <c r="C117" s="4"/>
      <c r="D117" s="4"/>
      <c r="E117" s="4"/>
      <c r="F117" s="4"/>
    </row>
    <row r="118" spans="1:6">
      <c r="A118" s="4"/>
      <c r="B118" s="4"/>
      <c r="C118" s="4"/>
      <c r="D118" s="4"/>
      <c r="E118" s="4"/>
      <c r="F118" s="4"/>
    </row>
    <row r="119" spans="1:6">
      <c r="A119" s="4"/>
      <c r="B119" s="4"/>
      <c r="C119" s="4"/>
      <c r="D119" s="4"/>
      <c r="E119" s="4"/>
      <c r="F119" s="4"/>
    </row>
    <row r="120" spans="1:6">
      <c r="A120" s="4"/>
      <c r="B120" s="4"/>
      <c r="C120" s="4"/>
      <c r="D120" s="4"/>
      <c r="E120" s="4"/>
      <c r="F120" s="4"/>
    </row>
    <row r="121" spans="1:6">
      <c r="A121" s="4"/>
      <c r="B121" s="4"/>
      <c r="C121" s="4"/>
      <c r="D121" s="4"/>
      <c r="E121" s="4"/>
      <c r="F121" s="4"/>
    </row>
    <row r="122" spans="1:6">
      <c r="A122" s="4"/>
      <c r="B122" s="4"/>
      <c r="C122" s="4"/>
      <c r="D122" s="4"/>
      <c r="E122" s="4"/>
      <c r="F122" s="4"/>
    </row>
    <row r="123" spans="1:6">
      <c r="A123" s="4"/>
      <c r="B123" s="4"/>
      <c r="C123" s="4"/>
      <c r="D123" s="4"/>
      <c r="E123" s="4"/>
      <c r="F123" s="4"/>
    </row>
    <row r="124" spans="1:6">
      <c r="A124" s="4"/>
      <c r="B124" s="4"/>
      <c r="C124" s="4"/>
      <c r="D124" s="4"/>
      <c r="E124" s="4"/>
      <c r="F124" s="4"/>
    </row>
    <row r="125" spans="1:6">
      <c r="A125" s="4"/>
      <c r="B125" s="4"/>
      <c r="C125" s="4"/>
      <c r="D125" s="4"/>
      <c r="E125" s="4"/>
      <c r="F125" s="4"/>
    </row>
    <row r="126" spans="1:6">
      <c r="A126" s="4"/>
      <c r="B126" s="4"/>
      <c r="C126" s="4"/>
      <c r="D126" s="4"/>
      <c r="E126" s="4"/>
      <c r="F126" s="4"/>
    </row>
    <row r="127" spans="1:6">
      <c r="A127" s="4"/>
      <c r="B127" s="4"/>
      <c r="C127" s="4"/>
      <c r="D127" s="4"/>
      <c r="E127" s="4"/>
      <c r="F127" s="4"/>
    </row>
    <row r="128" spans="1:6">
      <c r="A128" s="4"/>
      <c r="B128" s="4"/>
      <c r="C128" s="4"/>
      <c r="D128" s="4"/>
      <c r="E128" s="4"/>
      <c r="F128" s="4"/>
    </row>
    <row r="129" spans="1:6">
      <c r="A129" s="4"/>
      <c r="B129" s="4"/>
      <c r="C129" s="4"/>
      <c r="D129" s="4"/>
      <c r="E129" s="4"/>
      <c r="F129" s="4"/>
    </row>
    <row r="130" spans="1:6">
      <c r="A130" s="4"/>
      <c r="B130" s="4"/>
      <c r="C130" s="4"/>
      <c r="D130" s="4"/>
      <c r="E130" s="4"/>
      <c r="F130" s="4"/>
    </row>
    <row r="131" spans="1:6">
      <c r="A131" s="4"/>
      <c r="B131" s="4"/>
      <c r="C131" s="4"/>
      <c r="D131" s="4"/>
      <c r="E131" s="4"/>
      <c r="F131" s="4"/>
    </row>
  </sheetData>
  <autoFilter ref="A1:L86" xr:uid="{00000000-0009-0000-0000-00000D000000}"/>
  <sortState xmlns:xlrd2="http://schemas.microsoft.com/office/spreadsheetml/2017/richdata2" ref="A2:F100">
    <sortCondition ref="A2:A100"/>
  </sortState>
  <phoneticPr fontId="1"/>
  <pageMargins left="0.7" right="0.7" top="0.75" bottom="0.75" header="0.3" footer="0.3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3F0B-810A-4047-A913-6700CDA7F20B}">
  <sheetPr>
    <pageSetUpPr autoPageBreaks="0"/>
  </sheetPr>
  <dimension ref="A1:Q131"/>
  <sheetViews>
    <sheetView zoomScale="80" zoomScaleNormal="80" zoomScalePageLayoutView="80" workbookViewId="0">
      <pane ySplit="22" topLeftCell="A63" activePane="bottomLeft" state="frozen"/>
      <selection pane="bottomLeft" activeCell="A2" sqref="A2:F97"/>
    </sheetView>
  </sheetViews>
  <sheetFormatPr baseColWidth="10" defaultColWidth="11.140625" defaultRowHeight="20"/>
  <cols>
    <col min="1" max="1" width="9.140625" bestFit="1" customWidth="1"/>
    <col min="2" max="2" width="5.5703125" bestFit="1" customWidth="1"/>
    <col min="3" max="3" width="9.5703125" bestFit="1" customWidth="1"/>
    <col min="4" max="4" width="19.42578125" bestFit="1" customWidth="1"/>
    <col min="5" max="5" width="7" bestFit="1" customWidth="1"/>
    <col min="6" max="6" width="4.7109375" bestFit="1" customWidth="1"/>
    <col min="7" max="7" width="8.140625" customWidth="1"/>
    <col min="8" max="8" width="3" bestFit="1" customWidth="1"/>
    <col min="9" max="9" width="23" customWidth="1"/>
    <col min="10" max="10" width="10.85546875" bestFit="1" customWidth="1"/>
    <col min="11" max="11" width="8.5703125" bestFit="1" customWidth="1"/>
    <col min="12" max="12" width="10.85546875" bestFit="1" customWidth="1"/>
    <col min="15" max="15" width="11" customWidth="1"/>
    <col min="16" max="16" width="22.7109375" bestFit="1" customWidth="1"/>
  </cols>
  <sheetData>
    <row r="1" spans="1:17" ht="2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N1" s="2" t="s">
        <v>6</v>
      </c>
      <c r="O1" t="s">
        <v>7</v>
      </c>
    </row>
    <row r="2" spans="1:17" ht="26" thickBot="1">
      <c r="A2" s="15">
        <v>45689</v>
      </c>
      <c r="B2" s="4"/>
      <c r="C2" s="4" t="s">
        <v>28</v>
      </c>
      <c r="D2" s="4" t="s">
        <v>131</v>
      </c>
      <c r="E2" s="4">
        <v>0</v>
      </c>
      <c r="F2" s="4"/>
      <c r="I2" s="5" t="s">
        <v>9</v>
      </c>
      <c r="J2" s="5">
        <f>SUM(E2:E131)</f>
        <v>332194</v>
      </c>
      <c r="K2" s="5" t="s">
        <v>10</v>
      </c>
      <c r="L2" s="5">
        <v>300000</v>
      </c>
      <c r="M2" s="6">
        <f>L2-J2</f>
        <v>-32194</v>
      </c>
      <c r="N2" s="7">
        <f ca="1">DATE(YEAR(TODAY()), MONTH(TODAY())+1, 0) - TODAY()+1</f>
        <v>9</v>
      </c>
      <c r="O2">
        <f ca="1">M2/N2</f>
        <v>-3577.1111111111113</v>
      </c>
    </row>
    <row r="3" spans="1:17">
      <c r="A3" s="3">
        <v>45689</v>
      </c>
      <c r="B3" s="9"/>
      <c r="C3" s="9" t="s">
        <v>28</v>
      </c>
      <c r="D3" s="9" t="s">
        <v>161</v>
      </c>
      <c r="E3" s="9">
        <v>0</v>
      </c>
      <c r="F3" s="9">
        <v>1</v>
      </c>
      <c r="J3" t="s">
        <v>12</v>
      </c>
      <c r="K3" t="s">
        <v>13</v>
      </c>
      <c r="L3" t="s">
        <v>14</v>
      </c>
    </row>
    <row r="4" spans="1:17" ht="24">
      <c r="A4" s="3">
        <v>45689</v>
      </c>
      <c r="B4" s="4"/>
      <c r="C4" s="4" t="s">
        <v>28</v>
      </c>
      <c r="D4" s="4" t="s">
        <v>162</v>
      </c>
      <c r="E4" s="4">
        <v>0</v>
      </c>
      <c r="F4" s="4">
        <v>1</v>
      </c>
      <c r="H4" s="4">
        <v>1</v>
      </c>
      <c r="I4" s="4" t="s">
        <v>16</v>
      </c>
      <c r="J4" s="4">
        <f>SUMIF(C2:C131,I4,E2:E131)</f>
        <v>0</v>
      </c>
      <c r="K4" s="4">
        <v>0</v>
      </c>
      <c r="L4" s="10">
        <f>K4-J4</f>
        <v>0</v>
      </c>
      <c r="O4" s="11" t="s">
        <v>17</v>
      </c>
      <c r="P4" s="12" t="s">
        <v>18</v>
      </c>
      <c r="Q4" s="12">
        <f>SUMIF(F2:F131,1,E2:E131)</f>
        <v>170712</v>
      </c>
    </row>
    <row r="5" spans="1:17" ht="24">
      <c r="A5" s="3">
        <v>45689</v>
      </c>
      <c r="B5" s="4">
        <v>1</v>
      </c>
      <c r="C5" s="4" t="s">
        <v>205</v>
      </c>
      <c r="D5" s="4" t="s">
        <v>206</v>
      </c>
      <c r="E5" s="4">
        <v>1595</v>
      </c>
      <c r="F5" s="4"/>
      <c r="H5" s="4">
        <v>2</v>
      </c>
      <c r="I5" s="4" t="s">
        <v>21</v>
      </c>
      <c r="J5" s="4">
        <f>SUMIF(C2:C131,I5,E2:E131)</f>
        <v>67870</v>
      </c>
      <c r="K5" s="4">
        <v>40000</v>
      </c>
      <c r="L5" s="10">
        <f>K5-J5</f>
        <v>-27870</v>
      </c>
      <c r="O5" s="11">
        <v>1</v>
      </c>
      <c r="P5" s="13" t="s">
        <v>22</v>
      </c>
      <c r="Q5" s="12">
        <f>SUMIF( $B$2:$B$131,1,$E$2:$E$131)</f>
        <v>142934</v>
      </c>
    </row>
    <row r="6" spans="1:17" ht="24">
      <c r="A6" s="3">
        <v>45689</v>
      </c>
      <c r="B6" s="4">
        <v>1</v>
      </c>
      <c r="C6" s="4" t="s">
        <v>176</v>
      </c>
      <c r="D6" s="4" t="s">
        <v>209</v>
      </c>
      <c r="E6" s="4">
        <v>842</v>
      </c>
      <c r="F6" s="4"/>
      <c r="H6" s="4">
        <v>3</v>
      </c>
      <c r="I6" s="4" t="s">
        <v>11</v>
      </c>
      <c r="J6" s="4">
        <f>SUMIF(C2:C131,I6,E2:E131)</f>
        <v>42144</v>
      </c>
      <c r="K6" s="4">
        <v>20000</v>
      </c>
      <c r="L6" s="10">
        <f t="shared" ref="L6:L21" si="0">K6-J6</f>
        <v>-22144</v>
      </c>
      <c r="O6" s="11"/>
      <c r="P6" s="13"/>
      <c r="Q6" s="12"/>
    </row>
    <row r="7" spans="1:17" ht="24">
      <c r="A7" s="3">
        <v>45689</v>
      </c>
      <c r="B7" s="4">
        <v>1</v>
      </c>
      <c r="C7" s="4" t="s">
        <v>230</v>
      </c>
      <c r="D7" s="4" t="s">
        <v>221</v>
      </c>
      <c r="E7" s="4">
        <v>2880</v>
      </c>
      <c r="F7" s="4"/>
      <c r="H7" s="4">
        <v>4</v>
      </c>
      <c r="I7" s="4" t="s">
        <v>26</v>
      </c>
      <c r="J7" s="4">
        <f>SUMIF(C2:C131,I7,E2:E131)</f>
        <v>19552</v>
      </c>
      <c r="K7" s="4">
        <v>23030</v>
      </c>
      <c r="L7" s="10">
        <f t="shared" si="0"/>
        <v>3478</v>
      </c>
      <c r="O7" s="11">
        <v>3</v>
      </c>
      <c r="P7" s="13" t="s">
        <v>27</v>
      </c>
      <c r="Q7" s="12">
        <f>SUMIF( $B$2:$B$131,3,$E$2:$E$131)</f>
        <v>626</v>
      </c>
    </row>
    <row r="8" spans="1:17" ht="24">
      <c r="A8" s="3">
        <v>45689</v>
      </c>
      <c r="B8" s="4">
        <v>1</v>
      </c>
      <c r="C8" s="4" t="s">
        <v>178</v>
      </c>
      <c r="D8" s="4" t="s">
        <v>189</v>
      </c>
      <c r="E8" s="4">
        <v>1860</v>
      </c>
      <c r="F8" s="4"/>
      <c r="H8" s="4">
        <v>5</v>
      </c>
      <c r="I8" s="4" t="s">
        <v>30</v>
      </c>
      <c r="J8" s="4">
        <f>SUMIF(C2:C131,I8,E2:E131)</f>
        <v>12661</v>
      </c>
      <c r="K8" s="4">
        <v>10000</v>
      </c>
      <c r="L8" s="10">
        <f t="shared" si="0"/>
        <v>-2661</v>
      </c>
      <c r="O8" s="11">
        <v>4</v>
      </c>
      <c r="P8" s="13" t="s">
        <v>31</v>
      </c>
      <c r="Q8" s="12">
        <f>SUMIF( $B$2:$B$131,4,$E$2:$E$131)</f>
        <v>2000</v>
      </c>
    </row>
    <row r="9" spans="1:17" ht="24">
      <c r="A9" s="3">
        <v>45689</v>
      </c>
      <c r="B9" s="4">
        <v>1</v>
      </c>
      <c r="C9" s="4" t="s">
        <v>8</v>
      </c>
      <c r="D9" s="4" t="s">
        <v>231</v>
      </c>
      <c r="E9" s="4">
        <v>3855</v>
      </c>
      <c r="F9" s="4"/>
      <c r="H9" s="4">
        <v>6</v>
      </c>
      <c r="I9" s="4" t="s">
        <v>34</v>
      </c>
      <c r="J9" s="4">
        <f>SUMIF(C2:C131,I9,E2:E131)</f>
        <v>0</v>
      </c>
      <c r="K9" s="4">
        <v>0</v>
      </c>
      <c r="L9" s="10">
        <f t="shared" si="0"/>
        <v>0</v>
      </c>
      <c r="O9" s="11"/>
      <c r="P9" s="13"/>
      <c r="Q9" s="12"/>
    </row>
    <row r="10" spans="1:17" ht="24">
      <c r="A10" s="3">
        <v>45689</v>
      </c>
      <c r="B10" s="4">
        <v>1</v>
      </c>
      <c r="C10" s="4" t="s">
        <v>176</v>
      </c>
      <c r="D10" s="4" t="s">
        <v>177</v>
      </c>
      <c r="E10" s="4">
        <v>4199</v>
      </c>
      <c r="F10" s="4"/>
      <c r="H10" s="4">
        <v>7</v>
      </c>
      <c r="I10" s="4" t="s">
        <v>36</v>
      </c>
      <c r="J10" s="4">
        <f>SUMIF(C2:C131,I10,E2:E131)</f>
        <v>7600</v>
      </c>
      <c r="K10" s="4">
        <v>7600</v>
      </c>
      <c r="L10" s="10">
        <f t="shared" si="0"/>
        <v>0</v>
      </c>
      <c r="O10" s="11">
        <v>6</v>
      </c>
      <c r="P10" s="13" t="s">
        <v>37</v>
      </c>
      <c r="Q10" s="12">
        <f>SUMIF( $B$2:$B$131,6,$E$2:$E$131)</f>
        <v>0</v>
      </c>
    </row>
    <row r="11" spans="1:17" ht="24">
      <c r="A11" s="3">
        <v>45689</v>
      </c>
      <c r="B11" s="4">
        <v>1</v>
      </c>
      <c r="C11" s="4" t="s">
        <v>181</v>
      </c>
      <c r="D11" s="3" t="s">
        <v>232</v>
      </c>
      <c r="E11" s="4">
        <v>4012</v>
      </c>
      <c r="F11" s="4"/>
      <c r="H11" s="4">
        <v>8</v>
      </c>
      <c r="I11" s="4" t="s">
        <v>39</v>
      </c>
      <c r="J11" s="4">
        <f>SUMIF(C2:C131,I11,E2:E131)</f>
        <v>452</v>
      </c>
      <c r="K11" s="4">
        <v>4000</v>
      </c>
      <c r="L11" s="10">
        <f t="shared" si="0"/>
        <v>3548</v>
      </c>
      <c r="O11" s="11">
        <v>7</v>
      </c>
      <c r="P11" s="13" t="s">
        <v>40</v>
      </c>
      <c r="Q11" s="12">
        <f>SUMIF( $B$2:$B$131,7,$E$2:$E$131)</f>
        <v>0</v>
      </c>
    </row>
    <row r="12" spans="1:17" ht="24">
      <c r="A12" s="3">
        <v>45689</v>
      </c>
      <c r="B12" s="4">
        <v>1</v>
      </c>
      <c r="C12" s="4" t="s">
        <v>176</v>
      </c>
      <c r="D12" s="4" t="s">
        <v>233</v>
      </c>
      <c r="E12" s="4">
        <v>7480</v>
      </c>
      <c r="F12" s="4"/>
      <c r="H12" s="4">
        <v>9</v>
      </c>
      <c r="I12" s="4" t="s">
        <v>42</v>
      </c>
      <c r="J12" s="4">
        <f>SUMIF(C2:C131,I12,E2:E131)</f>
        <v>20000</v>
      </c>
      <c r="K12" s="4">
        <v>20000</v>
      </c>
      <c r="L12" s="10">
        <f t="shared" si="0"/>
        <v>0</v>
      </c>
      <c r="O12" s="11">
        <v>8</v>
      </c>
      <c r="P12" s="13" t="s">
        <v>43</v>
      </c>
      <c r="Q12" s="12">
        <f>SUMIF( $B$2:$B$131,8,$E$2:$E$131)</f>
        <v>11404</v>
      </c>
    </row>
    <row r="13" spans="1:17" ht="24">
      <c r="A13" s="3">
        <v>45689</v>
      </c>
      <c r="B13" s="4">
        <v>1</v>
      </c>
      <c r="C13" s="4" t="s">
        <v>176</v>
      </c>
      <c r="D13" s="4" t="s">
        <v>234</v>
      </c>
      <c r="E13" s="4">
        <v>4330</v>
      </c>
      <c r="F13" s="4"/>
      <c r="H13" s="4">
        <v>10</v>
      </c>
      <c r="I13" s="4" t="s">
        <v>45</v>
      </c>
      <c r="J13" s="4">
        <f>SUMIF(C2:C131,I13,E2:E131)</f>
        <v>10000</v>
      </c>
      <c r="K13" s="4">
        <v>10000</v>
      </c>
      <c r="L13" s="10">
        <f t="shared" si="0"/>
        <v>0</v>
      </c>
      <c r="O13" s="11">
        <v>9</v>
      </c>
      <c r="P13" s="13" t="s">
        <v>46</v>
      </c>
      <c r="Q13" s="12">
        <f>SUMIF( $B$2:$B$131,9,$E$2:$E$131)</f>
        <v>4656</v>
      </c>
    </row>
    <row r="14" spans="1:17" ht="24">
      <c r="A14" s="3">
        <v>45689</v>
      </c>
      <c r="B14" s="4">
        <v>12</v>
      </c>
      <c r="C14" s="4" t="s">
        <v>39</v>
      </c>
      <c r="D14" s="4" t="s">
        <v>210</v>
      </c>
      <c r="E14" s="4">
        <v>118</v>
      </c>
      <c r="F14" s="4"/>
      <c r="H14" s="4">
        <v>11</v>
      </c>
      <c r="I14" s="4" t="s">
        <v>49</v>
      </c>
      <c r="J14" s="4">
        <f>SUMIF(C2:C131,I14,E2:E131)</f>
        <v>10945</v>
      </c>
      <c r="K14" s="4">
        <v>10000</v>
      </c>
      <c r="L14" s="10">
        <f t="shared" si="0"/>
        <v>-945</v>
      </c>
      <c r="O14" s="11">
        <v>10</v>
      </c>
      <c r="P14" s="13" t="s">
        <v>50</v>
      </c>
      <c r="Q14" s="12">
        <f>SUMIF( $B$2:$B$131,10,$E$2:$E$131)</f>
        <v>4000</v>
      </c>
    </row>
    <row r="15" spans="1:17" ht="24">
      <c r="A15" s="3">
        <v>45690</v>
      </c>
      <c r="B15" s="4">
        <v>1</v>
      </c>
      <c r="C15" s="4" t="s">
        <v>8</v>
      </c>
      <c r="D15" s="4" t="s">
        <v>235</v>
      </c>
      <c r="E15" s="4">
        <v>580</v>
      </c>
      <c r="F15" s="4"/>
      <c r="H15" s="4">
        <v>12</v>
      </c>
      <c r="I15" s="4" t="s">
        <v>19</v>
      </c>
      <c r="J15" s="4">
        <f>SUMIF(C2:C131,I15,E2:E131)</f>
        <v>8000</v>
      </c>
      <c r="K15" s="4">
        <v>10000</v>
      </c>
      <c r="L15" s="10">
        <f t="shared" si="0"/>
        <v>2000</v>
      </c>
      <c r="O15" s="11">
        <v>11</v>
      </c>
      <c r="P15" s="13" t="s">
        <v>52</v>
      </c>
      <c r="Q15" s="12">
        <f>SUMIF( $B$2:$B$131,11,$E$2:$E$131)</f>
        <v>14304</v>
      </c>
    </row>
    <row r="16" spans="1:17" ht="24">
      <c r="A16" s="3">
        <v>45690</v>
      </c>
      <c r="B16" s="4">
        <v>1</v>
      </c>
      <c r="C16" s="4" t="s">
        <v>176</v>
      </c>
      <c r="D16" s="4" t="s">
        <v>236</v>
      </c>
      <c r="E16" s="4">
        <v>1144</v>
      </c>
      <c r="F16" s="4"/>
      <c r="H16" s="4">
        <v>13</v>
      </c>
      <c r="I16" s="4" t="s">
        <v>55</v>
      </c>
      <c r="J16" s="4">
        <f>SUMIF(C2:C131,I16,E2:E131)</f>
        <v>17880</v>
      </c>
      <c r="K16" s="4">
        <v>0</v>
      </c>
      <c r="L16" s="10">
        <f t="shared" si="0"/>
        <v>-17880</v>
      </c>
      <c r="O16" s="11">
        <v>12</v>
      </c>
      <c r="P16" s="13" t="s">
        <v>134</v>
      </c>
      <c r="Q16" s="12">
        <f>SUMIF( $B$2:$B$131,12,$E$2:$E$131)</f>
        <v>334</v>
      </c>
    </row>
    <row r="17" spans="1:17" ht="24">
      <c r="A17" s="3">
        <v>45690</v>
      </c>
      <c r="B17" s="4"/>
      <c r="C17" s="4" t="s">
        <v>8</v>
      </c>
      <c r="D17" s="4" t="s">
        <v>237</v>
      </c>
      <c r="E17" s="4">
        <v>480</v>
      </c>
      <c r="F17" s="4"/>
      <c r="H17" s="4">
        <v>14</v>
      </c>
      <c r="I17" s="4" t="s">
        <v>58</v>
      </c>
      <c r="J17" s="4">
        <f>SUMIF(C2:C131,I17,E2:E131)</f>
        <v>7780</v>
      </c>
      <c r="K17" s="4">
        <v>7780</v>
      </c>
      <c r="L17" s="10">
        <f t="shared" si="0"/>
        <v>0</v>
      </c>
      <c r="O17" s="11"/>
      <c r="P17" s="12" t="s">
        <v>56</v>
      </c>
      <c r="Q17" s="12">
        <f>J2-Q5-Q6-Q7-Q8-Q9-Q10-Q11-Q12-Q13--Q14-Q15-Q16</f>
        <v>159936</v>
      </c>
    </row>
    <row r="18" spans="1:17">
      <c r="A18" s="3">
        <v>45690</v>
      </c>
      <c r="B18" s="4">
        <v>1</v>
      </c>
      <c r="C18" s="4" t="s">
        <v>176</v>
      </c>
      <c r="D18" s="4" t="s">
        <v>200</v>
      </c>
      <c r="E18" s="4">
        <v>2280</v>
      </c>
      <c r="F18" s="4"/>
      <c r="H18" s="4">
        <v>15</v>
      </c>
      <c r="I18" s="4" t="s">
        <v>60</v>
      </c>
      <c r="J18" s="4">
        <f>SUMIF(C2:C131,I18,E2:E131)</f>
        <v>0</v>
      </c>
      <c r="K18" s="4">
        <v>0</v>
      </c>
      <c r="L18" s="10">
        <f t="shared" si="0"/>
        <v>0</v>
      </c>
    </row>
    <row r="19" spans="1:17">
      <c r="A19" s="3">
        <v>45690</v>
      </c>
      <c r="B19" s="4">
        <v>1</v>
      </c>
      <c r="C19" s="4" t="s">
        <v>183</v>
      </c>
      <c r="D19" s="4" t="s">
        <v>238</v>
      </c>
      <c r="E19" s="4">
        <v>1210</v>
      </c>
      <c r="F19" s="4"/>
      <c r="H19" s="4">
        <v>16</v>
      </c>
      <c r="I19" s="4" t="s">
        <v>61</v>
      </c>
      <c r="J19" s="4">
        <f>SUMIF(C2:C131,I19,E2:E131)</f>
        <v>90330</v>
      </c>
      <c r="K19" s="4">
        <v>90330</v>
      </c>
      <c r="L19" s="10">
        <f t="shared" si="0"/>
        <v>0</v>
      </c>
    </row>
    <row r="20" spans="1:17">
      <c r="A20" s="3">
        <v>45692</v>
      </c>
      <c r="B20" s="4">
        <v>1</v>
      </c>
      <c r="C20" s="4" t="s">
        <v>176</v>
      </c>
      <c r="D20" s="4" t="s">
        <v>189</v>
      </c>
      <c r="E20" s="4">
        <v>1763</v>
      </c>
      <c r="F20" s="4"/>
      <c r="H20" s="4">
        <v>17</v>
      </c>
      <c r="I20" s="4" t="s">
        <v>28</v>
      </c>
      <c r="J20" s="4">
        <f>SUMIF(C3:C132,I20,E3:E132)</f>
        <v>16000</v>
      </c>
      <c r="K20" s="4">
        <v>30000</v>
      </c>
      <c r="L20" s="10">
        <f t="shared" si="0"/>
        <v>14000</v>
      </c>
    </row>
    <row r="21" spans="1:17">
      <c r="A21" s="8">
        <v>45693</v>
      </c>
      <c r="B21" s="9">
        <v>1</v>
      </c>
      <c r="C21" s="9" t="s">
        <v>28</v>
      </c>
      <c r="D21" s="9" t="s">
        <v>41</v>
      </c>
      <c r="E21" s="9">
        <v>12000</v>
      </c>
      <c r="F21" s="9">
        <v>1</v>
      </c>
      <c r="H21" s="4">
        <v>18</v>
      </c>
      <c r="I21" s="4" t="s">
        <v>64</v>
      </c>
      <c r="J21" s="4">
        <f>SUMIF(C3:C132,I21,E3:E132)</f>
        <v>980</v>
      </c>
      <c r="K21" s="4">
        <v>5000</v>
      </c>
      <c r="L21" s="10">
        <f t="shared" si="0"/>
        <v>4020</v>
      </c>
    </row>
    <row r="22" spans="1:17" ht="24">
      <c r="A22" s="3">
        <v>45694</v>
      </c>
      <c r="B22" s="4">
        <v>1</v>
      </c>
      <c r="C22" s="4" t="s">
        <v>176</v>
      </c>
      <c r="D22" s="4" t="s">
        <v>200</v>
      </c>
      <c r="E22" s="4">
        <v>2392</v>
      </c>
      <c r="F22" s="4"/>
      <c r="G22" s="16"/>
      <c r="H22" s="4"/>
      <c r="I22" s="17" t="s">
        <v>9</v>
      </c>
      <c r="J22" s="17">
        <f>SUM(J4:J21)</f>
        <v>332194</v>
      </c>
      <c r="K22" s="17">
        <f>SUM(K4:K21)</f>
        <v>287740</v>
      </c>
      <c r="L22" s="18">
        <f>SUM(L4:L21)</f>
        <v>-44454</v>
      </c>
    </row>
    <row r="23" spans="1:17" ht="24">
      <c r="A23" s="3">
        <v>45694</v>
      </c>
      <c r="B23" s="4">
        <v>1</v>
      </c>
      <c r="C23" s="4" t="s">
        <v>181</v>
      </c>
      <c r="D23" s="3" t="s">
        <v>215</v>
      </c>
      <c r="E23" s="4">
        <v>2281</v>
      </c>
      <c r="F23" s="4"/>
      <c r="I23" s="19"/>
      <c r="J23" s="20"/>
    </row>
    <row r="24" spans="1:17" ht="24">
      <c r="A24" s="3">
        <v>45694</v>
      </c>
      <c r="B24" s="4">
        <v>1</v>
      </c>
      <c r="C24" s="4" t="s">
        <v>8</v>
      </c>
      <c r="D24" s="4" t="s">
        <v>239</v>
      </c>
      <c r="E24" s="4">
        <v>3000</v>
      </c>
      <c r="F24" s="4"/>
      <c r="G24" s="16"/>
      <c r="I24" s="19"/>
      <c r="J24" s="20"/>
    </row>
    <row r="25" spans="1:17" ht="24">
      <c r="A25" s="8">
        <v>45695</v>
      </c>
      <c r="B25" s="9">
        <v>11</v>
      </c>
      <c r="C25" s="9" t="s">
        <v>26</v>
      </c>
      <c r="D25" s="9" t="s">
        <v>44</v>
      </c>
      <c r="E25" s="9">
        <v>2800</v>
      </c>
      <c r="F25" s="9">
        <v>1</v>
      </c>
      <c r="I25" s="19"/>
      <c r="J25" s="20"/>
    </row>
    <row r="26" spans="1:17" ht="24">
      <c r="A26" s="8">
        <v>45696</v>
      </c>
      <c r="B26" s="9">
        <v>11</v>
      </c>
      <c r="C26" s="9" t="s">
        <v>19</v>
      </c>
      <c r="D26" s="9" t="s">
        <v>20</v>
      </c>
      <c r="E26" s="9">
        <v>3000</v>
      </c>
      <c r="F26" s="9">
        <v>1</v>
      </c>
      <c r="I26" s="19"/>
      <c r="J26" s="20"/>
    </row>
    <row r="27" spans="1:17" ht="24">
      <c r="A27" s="3">
        <v>45696</v>
      </c>
      <c r="B27" s="4">
        <v>1</v>
      </c>
      <c r="C27" s="4" t="s">
        <v>176</v>
      </c>
      <c r="D27" s="4" t="s">
        <v>189</v>
      </c>
      <c r="E27" s="4">
        <v>1982</v>
      </c>
      <c r="F27" s="4"/>
      <c r="I27" s="19"/>
      <c r="J27" s="20"/>
    </row>
    <row r="28" spans="1:17" ht="24">
      <c r="A28" s="3">
        <v>45696</v>
      </c>
      <c r="B28" s="4">
        <v>3</v>
      </c>
      <c r="C28" s="4" t="s">
        <v>39</v>
      </c>
      <c r="D28" s="4" t="s">
        <v>210</v>
      </c>
      <c r="E28" s="4">
        <v>118</v>
      </c>
      <c r="F28" s="4"/>
      <c r="I28" s="19"/>
      <c r="J28" s="20"/>
    </row>
    <row r="29" spans="1:17" ht="24">
      <c r="A29" s="3">
        <v>45696</v>
      </c>
      <c r="B29" s="4">
        <v>1</v>
      </c>
      <c r="C29" s="4" t="s">
        <v>176</v>
      </c>
      <c r="D29" s="4" t="s">
        <v>209</v>
      </c>
      <c r="E29" s="4">
        <v>842</v>
      </c>
      <c r="F29" s="4"/>
      <c r="I29" s="19"/>
      <c r="J29" s="20"/>
    </row>
    <row r="30" spans="1:17" ht="24">
      <c r="A30" s="3">
        <v>45696</v>
      </c>
      <c r="B30" s="4">
        <v>1</v>
      </c>
      <c r="C30" s="4" t="s">
        <v>8</v>
      </c>
      <c r="D30" s="4" t="s">
        <v>211</v>
      </c>
      <c r="E30" s="4">
        <v>3800</v>
      </c>
      <c r="F30" s="4"/>
      <c r="I30" s="19"/>
      <c r="J30" s="20"/>
    </row>
    <row r="31" spans="1:17" ht="24">
      <c r="A31" s="3">
        <v>45697</v>
      </c>
      <c r="B31" s="4">
        <v>1</v>
      </c>
      <c r="C31" s="4" t="s">
        <v>8</v>
      </c>
      <c r="D31" s="4" t="s">
        <v>242</v>
      </c>
      <c r="E31" s="4">
        <v>800</v>
      </c>
      <c r="F31" s="4"/>
      <c r="I31" s="19"/>
      <c r="J31" s="20"/>
    </row>
    <row r="32" spans="1:17" ht="24">
      <c r="A32" s="3">
        <v>45697</v>
      </c>
      <c r="B32" s="4">
        <v>1</v>
      </c>
      <c r="C32" s="4" t="s">
        <v>176</v>
      </c>
      <c r="D32" s="4" t="s">
        <v>243</v>
      </c>
      <c r="E32" s="4">
        <v>842</v>
      </c>
      <c r="F32" s="4"/>
      <c r="I32" s="20"/>
      <c r="J32" s="20"/>
    </row>
    <row r="33" spans="1:6">
      <c r="A33" s="3">
        <v>45697</v>
      </c>
      <c r="B33" s="4">
        <v>1</v>
      </c>
      <c r="C33" s="4" t="s">
        <v>176</v>
      </c>
      <c r="D33" s="4" t="s">
        <v>189</v>
      </c>
      <c r="E33" s="4">
        <v>1566</v>
      </c>
      <c r="F33" s="4"/>
    </row>
    <row r="34" spans="1:6">
      <c r="A34" s="8">
        <v>45698</v>
      </c>
      <c r="B34" s="9">
        <v>1</v>
      </c>
      <c r="C34" s="9" t="s">
        <v>23</v>
      </c>
      <c r="D34" s="9" t="s">
        <v>24</v>
      </c>
      <c r="E34" s="9">
        <v>1300</v>
      </c>
      <c r="F34" s="9">
        <v>1</v>
      </c>
    </row>
    <row r="35" spans="1:6">
      <c r="A35" s="8">
        <v>45698</v>
      </c>
      <c r="B35" s="9">
        <v>8</v>
      </c>
      <c r="C35" s="9" t="s">
        <v>25</v>
      </c>
      <c r="D35" s="9" t="s">
        <v>160</v>
      </c>
      <c r="E35" s="9">
        <v>10000</v>
      </c>
      <c r="F35" s="9"/>
    </row>
    <row r="36" spans="1:6">
      <c r="A36" s="8">
        <v>45698</v>
      </c>
      <c r="B36" s="9">
        <v>4</v>
      </c>
      <c r="C36" s="9" t="s">
        <v>28</v>
      </c>
      <c r="D36" s="9" t="s">
        <v>29</v>
      </c>
      <c r="E36" s="9">
        <v>2000</v>
      </c>
      <c r="F36" s="9"/>
    </row>
    <row r="37" spans="1:6">
      <c r="A37" s="3">
        <v>45698</v>
      </c>
      <c r="B37" s="4"/>
      <c r="C37" s="3" t="s">
        <v>8</v>
      </c>
      <c r="D37" s="4" t="s">
        <v>227</v>
      </c>
      <c r="E37" s="4">
        <v>10000</v>
      </c>
      <c r="F37" s="4"/>
    </row>
    <row r="38" spans="1:6">
      <c r="A38" s="3">
        <v>45698</v>
      </c>
      <c r="B38" s="4">
        <v>1</v>
      </c>
      <c r="C38" s="4" t="s">
        <v>8</v>
      </c>
      <c r="D38" s="4" t="s">
        <v>240</v>
      </c>
      <c r="E38" s="4">
        <v>3360</v>
      </c>
      <c r="F38" s="4"/>
    </row>
    <row r="39" spans="1:6">
      <c r="A39" s="3">
        <v>45698</v>
      </c>
      <c r="B39" s="4"/>
      <c r="C39" s="4" t="s">
        <v>176</v>
      </c>
      <c r="D39" s="4" t="s">
        <v>208</v>
      </c>
      <c r="E39" s="4">
        <v>1250</v>
      </c>
      <c r="F39" s="4"/>
    </row>
    <row r="40" spans="1:6">
      <c r="A40" s="3">
        <v>45698</v>
      </c>
      <c r="B40" s="4">
        <v>1</v>
      </c>
      <c r="C40" s="4" t="s">
        <v>176</v>
      </c>
      <c r="D40" s="4" t="s">
        <v>200</v>
      </c>
      <c r="E40" s="4">
        <v>2233</v>
      </c>
      <c r="F40" s="4"/>
    </row>
    <row r="41" spans="1:6">
      <c r="A41" s="3">
        <v>45698</v>
      </c>
      <c r="B41" s="4">
        <v>12</v>
      </c>
      <c r="C41" s="4" t="s">
        <v>39</v>
      </c>
      <c r="D41" s="4" t="s">
        <v>241</v>
      </c>
      <c r="E41" s="4">
        <v>216</v>
      </c>
      <c r="F41" s="4"/>
    </row>
    <row r="42" spans="1:6">
      <c r="A42" s="3">
        <v>45698</v>
      </c>
      <c r="B42" s="4">
        <v>1</v>
      </c>
      <c r="C42" s="4" t="s">
        <v>181</v>
      </c>
      <c r="D42" s="4" t="s">
        <v>245</v>
      </c>
      <c r="E42" s="4">
        <v>4333</v>
      </c>
      <c r="F42" s="4"/>
    </row>
    <row r="43" spans="1:6">
      <c r="A43" s="3">
        <v>45699</v>
      </c>
      <c r="B43" s="4">
        <v>1</v>
      </c>
      <c r="C43" s="4" t="s">
        <v>176</v>
      </c>
      <c r="D43" s="4" t="s">
        <v>209</v>
      </c>
      <c r="E43" s="4">
        <v>842</v>
      </c>
      <c r="F43" s="4"/>
    </row>
    <row r="44" spans="1:6">
      <c r="A44" s="3">
        <v>45699</v>
      </c>
      <c r="B44" s="4">
        <v>1</v>
      </c>
      <c r="C44" s="4" t="s">
        <v>176</v>
      </c>
      <c r="D44" s="4" t="s">
        <v>244</v>
      </c>
      <c r="E44" s="4">
        <v>829</v>
      </c>
      <c r="F44" s="4"/>
    </row>
    <row r="45" spans="1:6">
      <c r="A45" s="3">
        <v>45699</v>
      </c>
      <c r="B45" s="4">
        <v>1</v>
      </c>
      <c r="C45" s="4" t="s">
        <v>176</v>
      </c>
      <c r="D45" s="4" t="s">
        <v>189</v>
      </c>
      <c r="E45" s="4">
        <v>1062</v>
      </c>
      <c r="F45" s="4"/>
    </row>
    <row r="46" spans="1:6">
      <c r="A46" s="3">
        <v>45699</v>
      </c>
      <c r="B46" s="4"/>
      <c r="C46" s="4" t="s">
        <v>8</v>
      </c>
      <c r="D46" s="4" t="s">
        <v>228</v>
      </c>
      <c r="E46" s="4">
        <v>1000</v>
      </c>
      <c r="F46" s="4"/>
    </row>
    <row r="47" spans="1:6">
      <c r="A47" s="3">
        <v>45701</v>
      </c>
      <c r="B47" s="4">
        <v>9</v>
      </c>
      <c r="C47" s="4" t="s">
        <v>176</v>
      </c>
      <c r="D47" s="4" t="s">
        <v>204</v>
      </c>
      <c r="E47" s="4">
        <v>3676</v>
      </c>
      <c r="F47" s="4"/>
    </row>
    <row r="48" spans="1:6">
      <c r="A48" s="3">
        <v>45701</v>
      </c>
      <c r="B48" s="4">
        <v>1</v>
      </c>
      <c r="C48" s="4" t="s">
        <v>8</v>
      </c>
      <c r="D48" s="4" t="s">
        <v>246</v>
      </c>
      <c r="E48" s="4">
        <v>2570</v>
      </c>
      <c r="F48" s="4"/>
    </row>
    <row r="49" spans="1:6">
      <c r="A49" s="8">
        <v>45702</v>
      </c>
      <c r="B49" s="9">
        <v>1</v>
      </c>
      <c r="C49" s="9" t="s">
        <v>32</v>
      </c>
      <c r="D49" s="9" t="s">
        <v>33</v>
      </c>
      <c r="E49" s="9">
        <v>990</v>
      </c>
      <c r="F49" s="9">
        <v>1</v>
      </c>
    </row>
    <row r="50" spans="1:6">
      <c r="A50" s="3">
        <v>45702</v>
      </c>
      <c r="B50" s="4">
        <v>9</v>
      </c>
      <c r="C50" s="4" t="s">
        <v>64</v>
      </c>
      <c r="D50" s="4" t="s">
        <v>35</v>
      </c>
      <c r="E50" s="4">
        <v>980</v>
      </c>
      <c r="F50" s="4">
        <v>1</v>
      </c>
    </row>
    <row r="51" spans="1:6">
      <c r="A51" s="15">
        <v>45702</v>
      </c>
      <c r="B51" s="4">
        <v>1</v>
      </c>
      <c r="C51" s="4" t="s">
        <v>176</v>
      </c>
      <c r="D51" s="4" t="s">
        <v>176</v>
      </c>
      <c r="E51" s="4">
        <v>3283</v>
      </c>
      <c r="F51" s="4"/>
    </row>
    <row r="52" spans="1:6">
      <c r="A52" s="8">
        <v>45703</v>
      </c>
      <c r="B52" s="9">
        <v>11</v>
      </c>
      <c r="C52" s="9" t="s">
        <v>19</v>
      </c>
      <c r="D52" s="9" t="s">
        <v>38</v>
      </c>
      <c r="E52" s="9">
        <v>3000</v>
      </c>
      <c r="F52" s="9">
        <v>1</v>
      </c>
    </row>
    <row r="53" spans="1:6">
      <c r="A53" s="3">
        <v>45703</v>
      </c>
      <c r="B53" s="4">
        <v>1</v>
      </c>
      <c r="C53" s="4" t="s">
        <v>8</v>
      </c>
      <c r="D53" s="4" t="s">
        <v>247</v>
      </c>
      <c r="E53" s="4">
        <v>4951</v>
      </c>
      <c r="F53" s="4"/>
    </row>
    <row r="54" spans="1:6">
      <c r="A54" s="3">
        <v>45703</v>
      </c>
      <c r="B54" s="4">
        <v>1</v>
      </c>
      <c r="C54" s="4" t="s">
        <v>8</v>
      </c>
      <c r="D54" s="4" t="s">
        <v>248</v>
      </c>
      <c r="E54" s="4">
        <v>1400</v>
      </c>
      <c r="F54" s="4"/>
    </row>
    <row r="55" spans="1:6">
      <c r="A55" s="3">
        <v>45703</v>
      </c>
      <c r="B55" s="4">
        <v>1</v>
      </c>
      <c r="C55" s="4" t="s">
        <v>176</v>
      </c>
      <c r="D55" s="4" t="s">
        <v>244</v>
      </c>
      <c r="E55" s="4">
        <v>830</v>
      </c>
      <c r="F55" s="4"/>
    </row>
    <row r="56" spans="1:6">
      <c r="A56" s="3">
        <v>45703</v>
      </c>
      <c r="B56" s="4">
        <v>1</v>
      </c>
      <c r="C56" s="4" t="s">
        <v>176</v>
      </c>
      <c r="D56" s="4" t="s">
        <v>189</v>
      </c>
      <c r="E56" s="4">
        <v>1030</v>
      </c>
      <c r="F56" s="14"/>
    </row>
    <row r="57" spans="1:6">
      <c r="A57" s="3">
        <v>45703</v>
      </c>
      <c r="B57" s="4">
        <v>1</v>
      </c>
      <c r="C57" s="4" t="s">
        <v>8</v>
      </c>
      <c r="D57" s="4" t="s">
        <v>201</v>
      </c>
      <c r="E57" s="4">
        <v>1400</v>
      </c>
      <c r="F57" s="4"/>
    </row>
    <row r="58" spans="1:6">
      <c r="A58" s="3">
        <v>45704</v>
      </c>
      <c r="B58" s="4">
        <v>1</v>
      </c>
      <c r="C58" s="4" t="s">
        <v>181</v>
      </c>
      <c r="D58" s="4" t="s">
        <v>249</v>
      </c>
      <c r="E58" s="4">
        <v>825</v>
      </c>
      <c r="F58" s="4"/>
    </row>
    <row r="59" spans="1:6">
      <c r="A59" s="3">
        <v>45704</v>
      </c>
      <c r="B59" s="4">
        <v>1</v>
      </c>
      <c r="C59" s="4" t="s">
        <v>176</v>
      </c>
      <c r="D59" s="4" t="s">
        <v>209</v>
      </c>
      <c r="E59" s="4">
        <v>842</v>
      </c>
      <c r="F59" s="4"/>
    </row>
    <row r="60" spans="1:6">
      <c r="A60" s="3">
        <v>45704</v>
      </c>
      <c r="B60" s="4">
        <v>1</v>
      </c>
      <c r="C60" s="4" t="s">
        <v>176</v>
      </c>
      <c r="D60" s="4" t="s">
        <v>180</v>
      </c>
      <c r="E60" s="4">
        <v>1800</v>
      </c>
      <c r="F60" s="4"/>
    </row>
    <row r="61" spans="1:6">
      <c r="A61" s="3">
        <v>45704</v>
      </c>
      <c r="B61" s="4">
        <v>1</v>
      </c>
      <c r="C61" s="4" t="s">
        <v>176</v>
      </c>
      <c r="D61" s="4" t="s">
        <v>250</v>
      </c>
      <c r="E61" s="4">
        <v>680</v>
      </c>
      <c r="F61" s="4"/>
    </row>
    <row r="62" spans="1:6">
      <c r="A62" s="3">
        <v>45704</v>
      </c>
      <c r="B62" s="4">
        <v>1</v>
      </c>
      <c r="C62" s="4" t="s">
        <v>176</v>
      </c>
      <c r="D62" s="4" t="s">
        <v>189</v>
      </c>
      <c r="E62" s="4">
        <v>1053</v>
      </c>
      <c r="F62" s="4"/>
    </row>
    <row r="63" spans="1:6">
      <c r="A63" s="3">
        <v>45704</v>
      </c>
      <c r="B63" s="4">
        <v>1</v>
      </c>
      <c r="C63" s="4" t="s">
        <v>176</v>
      </c>
      <c r="D63" s="4" t="s">
        <v>215</v>
      </c>
      <c r="E63" s="4">
        <v>1024</v>
      </c>
      <c r="F63" s="4"/>
    </row>
    <row r="64" spans="1:6">
      <c r="A64" s="3">
        <v>45704</v>
      </c>
      <c r="B64" s="4">
        <v>1</v>
      </c>
      <c r="C64" s="4" t="s">
        <v>176</v>
      </c>
      <c r="D64" s="4" t="s">
        <v>200</v>
      </c>
      <c r="E64" s="4">
        <v>1585</v>
      </c>
      <c r="F64" s="4"/>
    </row>
    <row r="65" spans="1:6">
      <c r="A65" s="3">
        <v>45707</v>
      </c>
      <c r="B65" s="4">
        <v>1</v>
      </c>
      <c r="C65" s="4" t="s">
        <v>176</v>
      </c>
      <c r="D65" s="4" t="s">
        <v>200</v>
      </c>
      <c r="E65" s="4">
        <v>2573</v>
      </c>
      <c r="F65" s="4"/>
    </row>
    <row r="66" spans="1:6">
      <c r="A66" s="3">
        <v>45709</v>
      </c>
      <c r="B66" s="4">
        <v>1</v>
      </c>
      <c r="C66" s="4" t="s">
        <v>176</v>
      </c>
      <c r="D66" s="4" t="s">
        <v>189</v>
      </c>
      <c r="E66" s="4">
        <v>1418</v>
      </c>
      <c r="F66" s="4"/>
    </row>
    <row r="67" spans="1:6">
      <c r="A67" s="3">
        <v>45710</v>
      </c>
      <c r="B67" s="4">
        <v>1</v>
      </c>
      <c r="C67" s="4" t="s">
        <v>8</v>
      </c>
      <c r="D67" s="4" t="s">
        <v>201</v>
      </c>
      <c r="E67" s="4">
        <v>1400</v>
      </c>
      <c r="F67" s="4"/>
    </row>
    <row r="68" spans="1:6">
      <c r="A68" s="3">
        <v>45710</v>
      </c>
      <c r="B68" s="4"/>
      <c r="C68" s="4" t="s">
        <v>251</v>
      </c>
      <c r="D68" s="4" t="s">
        <v>252</v>
      </c>
      <c r="E68" s="4">
        <v>10000</v>
      </c>
      <c r="F68" s="4"/>
    </row>
    <row r="69" spans="1:6">
      <c r="A69" s="3">
        <v>45710</v>
      </c>
      <c r="B69" s="4">
        <v>8</v>
      </c>
      <c r="C69" s="4" t="s">
        <v>176</v>
      </c>
      <c r="D69" s="4" t="s">
        <v>203</v>
      </c>
      <c r="E69" s="4">
        <v>544</v>
      </c>
      <c r="F69" s="4"/>
    </row>
    <row r="70" spans="1:6">
      <c r="A70" s="3">
        <v>45711</v>
      </c>
      <c r="B70" s="4">
        <v>1</v>
      </c>
      <c r="C70" s="4" t="s">
        <v>176</v>
      </c>
      <c r="D70" s="4" t="s">
        <v>209</v>
      </c>
      <c r="E70" s="4">
        <v>842</v>
      </c>
      <c r="F70" s="4"/>
    </row>
    <row r="71" spans="1:6">
      <c r="A71" s="3">
        <v>45711</v>
      </c>
      <c r="B71" s="4">
        <v>1</v>
      </c>
      <c r="C71" s="4" t="s">
        <v>176</v>
      </c>
      <c r="D71" s="4" t="s">
        <v>189</v>
      </c>
      <c r="E71" s="4">
        <v>1048</v>
      </c>
      <c r="F71" s="4"/>
    </row>
    <row r="72" spans="1:6">
      <c r="A72" s="15">
        <v>45711</v>
      </c>
      <c r="B72" s="4">
        <v>8</v>
      </c>
      <c r="C72" s="4" t="s">
        <v>176</v>
      </c>
      <c r="D72" s="4" t="s">
        <v>253</v>
      </c>
      <c r="E72" s="4">
        <v>860</v>
      </c>
      <c r="F72" s="4"/>
    </row>
    <row r="73" spans="1:6">
      <c r="A73" s="3">
        <v>45712</v>
      </c>
      <c r="B73" s="4">
        <v>1</v>
      </c>
      <c r="C73" s="4" t="s">
        <v>8</v>
      </c>
      <c r="D73" s="4" t="s">
        <v>1</v>
      </c>
      <c r="E73" s="4">
        <v>1078</v>
      </c>
      <c r="F73" s="4"/>
    </row>
    <row r="74" spans="1:6">
      <c r="A74" s="3">
        <v>45712</v>
      </c>
      <c r="B74" s="4">
        <v>1</v>
      </c>
      <c r="C74" s="4" t="s">
        <v>176</v>
      </c>
      <c r="D74" s="4" t="s">
        <v>215</v>
      </c>
      <c r="E74" s="4">
        <v>1395</v>
      </c>
      <c r="F74" s="4"/>
    </row>
    <row r="75" spans="1:6">
      <c r="A75" s="3">
        <v>45712</v>
      </c>
      <c r="B75" s="4">
        <v>1</v>
      </c>
      <c r="C75" s="4" t="s">
        <v>176</v>
      </c>
      <c r="D75" s="4" t="s">
        <v>200</v>
      </c>
      <c r="E75" s="4">
        <v>2170</v>
      </c>
      <c r="F75" s="4"/>
    </row>
    <row r="76" spans="1:6">
      <c r="A76" s="3">
        <v>45712</v>
      </c>
      <c r="B76" s="4">
        <v>1</v>
      </c>
      <c r="C76" s="4" t="s">
        <v>176</v>
      </c>
      <c r="D76" s="4" t="s">
        <v>254</v>
      </c>
      <c r="E76" s="4">
        <v>1030</v>
      </c>
      <c r="F76" s="4"/>
    </row>
    <row r="77" spans="1:6">
      <c r="A77" s="3">
        <v>45713</v>
      </c>
      <c r="B77" s="4"/>
      <c r="C77" s="4" t="s">
        <v>166</v>
      </c>
      <c r="D77" s="4" t="s">
        <v>166</v>
      </c>
      <c r="E77" s="4">
        <v>20000</v>
      </c>
      <c r="F77" s="4">
        <v>1</v>
      </c>
    </row>
    <row r="78" spans="1:6">
      <c r="A78" s="15">
        <v>45714</v>
      </c>
      <c r="B78" s="4"/>
      <c r="C78" s="4" t="s">
        <v>255</v>
      </c>
      <c r="D78" s="4" t="s">
        <v>256</v>
      </c>
      <c r="E78" s="4">
        <v>5000</v>
      </c>
      <c r="F78" s="4"/>
    </row>
    <row r="79" spans="1:6">
      <c r="A79" s="3">
        <v>45714</v>
      </c>
      <c r="B79" s="4">
        <v>1</v>
      </c>
      <c r="C79" s="4" t="s">
        <v>176</v>
      </c>
      <c r="D79" s="4" t="s">
        <v>200</v>
      </c>
      <c r="E79" s="4">
        <v>2449</v>
      </c>
      <c r="F79" s="4"/>
    </row>
    <row r="80" spans="1:6">
      <c r="A80" s="3">
        <v>45715</v>
      </c>
      <c r="B80" s="4">
        <v>11</v>
      </c>
      <c r="C80" s="4" t="s">
        <v>53</v>
      </c>
      <c r="D80" s="4" t="s">
        <v>54</v>
      </c>
      <c r="E80" s="4">
        <v>2000</v>
      </c>
      <c r="F80" s="4">
        <v>1</v>
      </c>
    </row>
    <row r="81" spans="1:6">
      <c r="A81" s="3">
        <v>45715</v>
      </c>
      <c r="B81" s="9">
        <v>11</v>
      </c>
      <c r="C81" s="14" t="s">
        <v>47</v>
      </c>
      <c r="D81" s="14" t="s">
        <v>48</v>
      </c>
      <c r="E81" s="14">
        <v>1504</v>
      </c>
      <c r="F81" s="9">
        <v>1</v>
      </c>
    </row>
    <row r="82" spans="1:6">
      <c r="A82" s="3">
        <v>45715</v>
      </c>
      <c r="B82" s="9"/>
      <c r="C82" s="9" t="s">
        <v>51</v>
      </c>
      <c r="D82" s="9" t="s">
        <v>174</v>
      </c>
      <c r="E82" s="9">
        <v>4100</v>
      </c>
      <c r="F82" s="9">
        <v>1</v>
      </c>
    </row>
    <row r="83" spans="1:6">
      <c r="A83" s="3">
        <v>45715</v>
      </c>
      <c r="B83" s="4"/>
      <c r="C83" s="4" t="s">
        <v>57</v>
      </c>
      <c r="D83" s="4" t="s">
        <v>175</v>
      </c>
      <c r="E83" s="4">
        <v>3500</v>
      </c>
      <c r="F83" s="4">
        <v>1</v>
      </c>
    </row>
    <row r="84" spans="1:6">
      <c r="A84" s="3">
        <v>45715</v>
      </c>
      <c r="B84" s="4">
        <v>1</v>
      </c>
      <c r="C84" s="4" t="s">
        <v>205</v>
      </c>
      <c r="D84" s="4" t="s">
        <v>212</v>
      </c>
      <c r="E84" s="4">
        <v>9350</v>
      </c>
      <c r="F84" s="9"/>
    </row>
    <row r="85" spans="1:6">
      <c r="A85" s="15">
        <v>45716</v>
      </c>
      <c r="B85" s="9">
        <v>1</v>
      </c>
      <c r="C85" s="9" t="s">
        <v>26</v>
      </c>
      <c r="D85" s="9" t="s">
        <v>59</v>
      </c>
      <c r="E85" s="9">
        <v>524</v>
      </c>
      <c r="F85" s="9">
        <v>1</v>
      </c>
    </row>
    <row r="86" spans="1:6">
      <c r="A86" s="15">
        <v>45716</v>
      </c>
      <c r="B86" s="9"/>
      <c r="C86" s="9" t="s">
        <v>61</v>
      </c>
      <c r="D86" s="9" t="s">
        <v>61</v>
      </c>
      <c r="E86" s="9">
        <v>90330</v>
      </c>
      <c r="F86" s="9">
        <v>1</v>
      </c>
    </row>
    <row r="87" spans="1:6">
      <c r="A87" s="15">
        <v>45716</v>
      </c>
      <c r="B87" s="9"/>
      <c r="C87" s="9" t="s">
        <v>62</v>
      </c>
      <c r="D87" s="9" t="s">
        <v>63</v>
      </c>
      <c r="E87" s="9">
        <v>4476</v>
      </c>
      <c r="F87" s="9">
        <v>1</v>
      </c>
    </row>
    <row r="88" spans="1:6">
      <c r="A88" s="15">
        <v>45716</v>
      </c>
      <c r="B88" s="9">
        <v>1</v>
      </c>
      <c r="C88" s="9" t="s">
        <v>26</v>
      </c>
      <c r="D88" s="9" t="s">
        <v>66</v>
      </c>
      <c r="E88" s="9">
        <v>1650</v>
      </c>
      <c r="F88" s="9">
        <v>1</v>
      </c>
    </row>
    <row r="89" spans="1:6">
      <c r="A89" s="15">
        <v>45716</v>
      </c>
      <c r="B89" s="9">
        <v>10</v>
      </c>
      <c r="C89" s="9" t="s">
        <v>26</v>
      </c>
      <c r="D89" s="9" t="s">
        <v>67</v>
      </c>
      <c r="E89" s="9">
        <v>3500</v>
      </c>
      <c r="F89" s="9">
        <v>1</v>
      </c>
    </row>
    <row r="90" spans="1:6">
      <c r="A90" s="15">
        <v>45716</v>
      </c>
      <c r="B90" s="9">
        <v>1</v>
      </c>
      <c r="C90" s="9" t="s">
        <v>23</v>
      </c>
      <c r="D90" s="9" t="s">
        <v>68</v>
      </c>
      <c r="E90" s="9">
        <v>7780</v>
      </c>
      <c r="F90" s="9">
        <v>1</v>
      </c>
    </row>
    <row r="91" spans="1:6">
      <c r="A91" s="15">
        <v>45716</v>
      </c>
      <c r="B91" s="9">
        <v>1</v>
      </c>
      <c r="C91" s="9" t="s">
        <v>15</v>
      </c>
      <c r="D91" s="9" t="s">
        <v>69</v>
      </c>
      <c r="E91" s="9">
        <v>1490</v>
      </c>
      <c r="F91" s="9">
        <v>1</v>
      </c>
    </row>
    <row r="92" spans="1:6">
      <c r="A92" s="15">
        <v>45716</v>
      </c>
      <c r="B92" s="9">
        <v>3</v>
      </c>
      <c r="C92" s="9" t="s">
        <v>15</v>
      </c>
      <c r="D92" s="9" t="s">
        <v>70</v>
      </c>
      <c r="E92" s="9">
        <v>508</v>
      </c>
      <c r="F92" s="9">
        <v>1</v>
      </c>
    </row>
    <row r="93" spans="1:6">
      <c r="A93" s="15">
        <v>45716</v>
      </c>
      <c r="B93" s="9">
        <v>11</v>
      </c>
      <c r="C93" s="9" t="s">
        <v>71</v>
      </c>
      <c r="D93" s="9" t="s">
        <v>72</v>
      </c>
      <c r="E93" s="9">
        <v>2000</v>
      </c>
      <c r="F93" s="9">
        <v>1</v>
      </c>
    </row>
    <row r="94" spans="1:6">
      <c r="A94" s="15">
        <v>45716</v>
      </c>
      <c r="B94" s="9">
        <v>10</v>
      </c>
      <c r="C94" s="9" t="s">
        <v>8</v>
      </c>
      <c r="D94" s="9" t="s">
        <v>73</v>
      </c>
      <c r="E94" s="9">
        <v>500</v>
      </c>
      <c r="F94" s="9">
        <v>1</v>
      </c>
    </row>
    <row r="95" spans="1:6">
      <c r="A95" s="15">
        <v>45716</v>
      </c>
      <c r="B95" s="4">
        <v>1</v>
      </c>
      <c r="C95" s="4" t="s">
        <v>8</v>
      </c>
      <c r="D95" s="4" t="s">
        <v>74</v>
      </c>
      <c r="E95" s="4">
        <v>980</v>
      </c>
      <c r="F95" s="4">
        <v>1</v>
      </c>
    </row>
    <row r="96" spans="1:6">
      <c r="A96" s="15">
        <v>45716</v>
      </c>
      <c r="B96" s="9"/>
      <c r="C96" s="14" t="s">
        <v>47</v>
      </c>
      <c r="D96" s="14" t="s">
        <v>48</v>
      </c>
      <c r="E96" s="14">
        <v>1800</v>
      </c>
      <c r="F96" s="9">
        <v>1</v>
      </c>
    </row>
    <row r="97" spans="1:6">
      <c r="A97" s="15"/>
      <c r="B97" s="9"/>
      <c r="C97" s="9"/>
      <c r="D97" s="9"/>
      <c r="E97" s="9"/>
      <c r="F97" s="9"/>
    </row>
    <row r="98" spans="1:6">
      <c r="A98" s="3"/>
      <c r="B98" s="4"/>
      <c r="C98" s="4"/>
      <c r="D98" s="4"/>
      <c r="E98" s="4"/>
      <c r="F98" s="4"/>
    </row>
    <row r="99" spans="1:6">
      <c r="A99" s="3"/>
      <c r="B99" s="4"/>
      <c r="C99" s="4"/>
      <c r="D99" s="4"/>
      <c r="E99" s="4"/>
      <c r="F99" s="4"/>
    </row>
    <row r="100" spans="1:6">
      <c r="A100" s="3"/>
      <c r="B100" s="4"/>
      <c r="C100" s="4"/>
      <c r="D100" s="4"/>
      <c r="E100" s="4"/>
      <c r="F100" s="4"/>
    </row>
    <row r="101" spans="1:6">
      <c r="A101" s="15"/>
      <c r="B101" s="4"/>
      <c r="C101" s="4"/>
      <c r="D101" s="4"/>
      <c r="E101" s="4"/>
      <c r="F101" s="4"/>
    </row>
    <row r="102" spans="1:6">
      <c r="A102" s="3"/>
      <c r="B102" s="4"/>
      <c r="C102" s="4"/>
      <c r="D102" s="4"/>
      <c r="E102" s="4"/>
      <c r="F102" s="4"/>
    </row>
    <row r="103" spans="1:6">
      <c r="A103" s="3"/>
      <c r="B103" s="4"/>
      <c r="C103" s="4"/>
      <c r="D103" s="4"/>
      <c r="E103" s="4"/>
      <c r="F103" s="4"/>
    </row>
    <row r="104" spans="1:6">
      <c r="A104" s="3"/>
      <c r="B104" s="4"/>
      <c r="C104" s="4"/>
      <c r="D104" s="4"/>
      <c r="E104" s="4"/>
      <c r="F104" s="4"/>
    </row>
    <row r="105" spans="1:6">
      <c r="A105" s="3"/>
      <c r="B105" s="4"/>
      <c r="C105" s="4"/>
      <c r="D105" s="4"/>
      <c r="E105" s="4"/>
      <c r="F105" s="4"/>
    </row>
    <row r="106" spans="1:6">
      <c r="A106" s="3"/>
      <c r="B106" s="4"/>
      <c r="C106" s="4"/>
      <c r="D106" s="4"/>
      <c r="E106" s="4"/>
      <c r="F106" s="4"/>
    </row>
    <row r="107" spans="1:6">
      <c r="A107" s="3"/>
      <c r="B107" s="4"/>
      <c r="C107" s="4"/>
      <c r="D107" s="4"/>
      <c r="E107" s="4"/>
      <c r="F107" s="4"/>
    </row>
    <row r="108" spans="1:6">
      <c r="A108" s="3"/>
      <c r="B108" s="4"/>
      <c r="C108" s="4"/>
      <c r="D108" s="4"/>
      <c r="E108" s="4"/>
      <c r="F108" s="4"/>
    </row>
    <row r="109" spans="1:6">
      <c r="A109" s="3"/>
      <c r="B109" s="4"/>
      <c r="C109" s="4"/>
      <c r="D109" s="4"/>
      <c r="E109" s="4"/>
      <c r="F109" s="4"/>
    </row>
    <row r="110" spans="1:6">
      <c r="A110" s="3"/>
      <c r="B110" s="4"/>
      <c r="C110" s="4"/>
      <c r="D110" s="4"/>
      <c r="E110" s="4"/>
      <c r="F110" s="4"/>
    </row>
    <row r="111" spans="1:6">
      <c r="A111" s="3"/>
      <c r="B111" s="4"/>
      <c r="C111" s="4"/>
      <c r="D111" s="4"/>
      <c r="E111" s="4"/>
      <c r="F111" s="4"/>
    </row>
    <row r="112" spans="1:6">
      <c r="A112" s="3"/>
      <c r="B112" s="4"/>
      <c r="C112" s="4"/>
      <c r="D112" s="4"/>
      <c r="E112" s="4"/>
      <c r="F112" s="4"/>
    </row>
    <row r="113" spans="1:6">
      <c r="A113" s="3"/>
      <c r="B113" s="4"/>
      <c r="C113" s="4"/>
      <c r="D113" s="4"/>
      <c r="E113" s="4"/>
      <c r="F113" s="4"/>
    </row>
    <row r="114" spans="1:6">
      <c r="A114" s="3"/>
      <c r="B114" s="4"/>
      <c r="C114" s="4"/>
      <c r="D114" s="4"/>
      <c r="E114" s="4"/>
      <c r="F114" s="4"/>
    </row>
    <row r="115" spans="1:6">
      <c r="A115" s="3"/>
      <c r="B115" s="4"/>
      <c r="C115" s="4"/>
      <c r="D115" s="4"/>
      <c r="E115" s="4"/>
      <c r="F115" s="4"/>
    </row>
    <row r="116" spans="1:6">
      <c r="A116" s="3"/>
      <c r="B116" s="4"/>
      <c r="C116" s="4"/>
      <c r="D116" s="4"/>
      <c r="E116" s="4"/>
      <c r="F116" s="4"/>
    </row>
    <row r="117" spans="1:6">
      <c r="A117" s="4"/>
      <c r="B117" s="4"/>
      <c r="C117" s="4"/>
      <c r="D117" s="4"/>
      <c r="E117" s="4"/>
      <c r="F117" s="4"/>
    </row>
    <row r="118" spans="1:6">
      <c r="A118" s="4"/>
      <c r="B118" s="4"/>
      <c r="C118" s="4"/>
      <c r="D118" s="4"/>
      <c r="E118" s="4"/>
      <c r="F118" s="4"/>
    </row>
    <row r="119" spans="1:6">
      <c r="A119" s="4"/>
      <c r="B119" s="4"/>
      <c r="C119" s="4"/>
      <c r="D119" s="4"/>
      <c r="E119" s="4"/>
      <c r="F119" s="4"/>
    </row>
    <row r="120" spans="1:6">
      <c r="A120" s="4"/>
      <c r="B120" s="4"/>
      <c r="C120" s="4"/>
      <c r="D120" s="4"/>
      <c r="E120" s="4"/>
      <c r="F120" s="4"/>
    </row>
    <row r="121" spans="1:6">
      <c r="A121" s="4"/>
      <c r="B121" s="4"/>
      <c r="C121" s="4"/>
      <c r="D121" s="4"/>
      <c r="E121" s="4"/>
      <c r="F121" s="4"/>
    </row>
    <row r="122" spans="1:6">
      <c r="A122" s="4"/>
      <c r="B122" s="4"/>
      <c r="C122" s="4"/>
      <c r="D122" s="4"/>
      <c r="E122" s="4"/>
      <c r="F122" s="4"/>
    </row>
    <row r="123" spans="1:6">
      <c r="A123" s="4"/>
      <c r="B123" s="4"/>
      <c r="C123" s="4"/>
      <c r="D123" s="4"/>
      <c r="E123" s="4"/>
      <c r="F123" s="4"/>
    </row>
    <row r="124" spans="1:6">
      <c r="A124" s="4"/>
      <c r="B124" s="4"/>
      <c r="C124" s="4"/>
      <c r="D124" s="4"/>
      <c r="E124" s="4"/>
      <c r="F124" s="4"/>
    </row>
    <row r="125" spans="1:6">
      <c r="A125" s="4"/>
      <c r="B125" s="4"/>
      <c r="C125" s="4"/>
      <c r="D125" s="4"/>
      <c r="E125" s="4"/>
      <c r="F125" s="4"/>
    </row>
    <row r="126" spans="1:6">
      <c r="A126" s="4"/>
      <c r="B126" s="4"/>
      <c r="C126" s="4"/>
      <c r="D126" s="4"/>
      <c r="E126" s="4"/>
      <c r="F126" s="4"/>
    </row>
    <row r="127" spans="1:6">
      <c r="A127" s="4"/>
      <c r="B127" s="4"/>
      <c r="C127" s="4"/>
      <c r="D127" s="4"/>
      <c r="E127" s="4"/>
      <c r="F127" s="4"/>
    </row>
    <row r="128" spans="1:6">
      <c r="A128" s="4"/>
      <c r="B128" s="4"/>
      <c r="C128" s="4"/>
      <c r="D128" s="4"/>
      <c r="E128" s="4"/>
      <c r="F128" s="4"/>
    </row>
    <row r="129" spans="1:6">
      <c r="A129" s="4"/>
      <c r="B129" s="4"/>
      <c r="C129" s="4"/>
      <c r="D129" s="4"/>
      <c r="E129" s="4"/>
      <c r="F129" s="4"/>
    </row>
    <row r="130" spans="1:6">
      <c r="A130" s="4"/>
      <c r="B130" s="4"/>
      <c r="C130" s="4"/>
      <c r="D130" s="4"/>
      <c r="E130" s="4"/>
      <c r="F130" s="4"/>
    </row>
    <row r="131" spans="1:6">
      <c r="A131" s="4"/>
      <c r="B131" s="4"/>
      <c r="C131" s="4"/>
      <c r="D131" s="4"/>
      <c r="E131" s="4"/>
      <c r="F131" s="4"/>
    </row>
  </sheetData>
  <autoFilter ref="A1:L86" xr:uid="{00000000-0009-0000-0000-00000D000000}"/>
  <sortState xmlns:xlrd2="http://schemas.microsoft.com/office/spreadsheetml/2017/richdata2" ref="A2:F97">
    <sortCondition ref="A2:A97"/>
  </sortState>
  <phoneticPr fontId="1"/>
  <pageMargins left="0.7" right="0.7" top="0.75" bottom="0.75" header="0.3" footer="0.3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01370-3F29-8B4C-9831-2B3FFFE3C946}">
  <sheetPr>
    <pageSetUpPr autoPageBreaks="0"/>
  </sheetPr>
  <dimension ref="A1:Q131"/>
  <sheetViews>
    <sheetView zoomScale="80" zoomScaleNormal="80" zoomScalePageLayoutView="80" workbookViewId="0">
      <pane ySplit="22" topLeftCell="A87" activePane="bottomLeft" state="frozen"/>
      <selection pane="bottomLeft" activeCell="O91" sqref="O91"/>
    </sheetView>
  </sheetViews>
  <sheetFormatPr baseColWidth="10" defaultColWidth="11.140625" defaultRowHeight="20"/>
  <cols>
    <col min="1" max="1" width="9.140625" bestFit="1" customWidth="1"/>
    <col min="2" max="2" width="5.5703125" bestFit="1" customWidth="1"/>
    <col min="3" max="3" width="9.5703125" bestFit="1" customWidth="1"/>
    <col min="4" max="4" width="19.42578125" bestFit="1" customWidth="1"/>
    <col min="5" max="5" width="7" bestFit="1" customWidth="1"/>
    <col min="6" max="6" width="4.7109375" bestFit="1" customWidth="1"/>
    <col min="7" max="7" width="8.140625" customWidth="1"/>
    <col min="8" max="8" width="3" bestFit="1" customWidth="1"/>
    <col min="9" max="9" width="23" customWidth="1"/>
    <col min="10" max="10" width="10.85546875" bestFit="1" customWidth="1"/>
    <col min="11" max="11" width="8.5703125" bestFit="1" customWidth="1"/>
    <col min="12" max="12" width="10.85546875" bestFit="1" customWidth="1"/>
    <col min="15" max="15" width="11" customWidth="1"/>
    <col min="16" max="16" width="22.7109375" bestFit="1" customWidth="1"/>
  </cols>
  <sheetData>
    <row r="1" spans="1:17" ht="2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N1" s="2" t="s">
        <v>6</v>
      </c>
      <c r="O1" t="s">
        <v>7</v>
      </c>
    </row>
    <row r="2" spans="1:17" ht="26" thickBot="1">
      <c r="A2" s="15">
        <v>45717</v>
      </c>
      <c r="B2" s="4"/>
      <c r="C2" s="4" t="s">
        <v>28</v>
      </c>
      <c r="D2" s="4" t="s">
        <v>131</v>
      </c>
      <c r="E2" s="4">
        <v>0</v>
      </c>
      <c r="F2" s="4"/>
      <c r="I2" s="5" t="s">
        <v>9</v>
      </c>
      <c r="J2" s="5">
        <f>SUM(E2:E131)</f>
        <v>370874</v>
      </c>
      <c r="K2" s="5" t="s">
        <v>10</v>
      </c>
      <c r="L2" s="5">
        <v>321541</v>
      </c>
      <c r="M2" s="6">
        <f>L2-J2</f>
        <v>-49333</v>
      </c>
      <c r="N2" s="7">
        <f ca="1">DATE(YEAR(TODAY()), MONTH(TODAY())+1, 0) - TODAY()+1</f>
        <v>9</v>
      </c>
      <c r="O2">
        <f ca="1">M2/N2</f>
        <v>-5481.4444444444443</v>
      </c>
    </row>
    <row r="3" spans="1:17">
      <c r="A3" s="3">
        <v>45717</v>
      </c>
      <c r="B3" s="9"/>
      <c r="C3" s="9" t="s">
        <v>28</v>
      </c>
      <c r="D3" s="9" t="s">
        <v>161</v>
      </c>
      <c r="E3" s="9">
        <v>0</v>
      </c>
      <c r="F3" s="9">
        <v>1</v>
      </c>
      <c r="J3" t="s">
        <v>12</v>
      </c>
      <c r="K3" t="s">
        <v>13</v>
      </c>
      <c r="L3" t="s">
        <v>14</v>
      </c>
    </row>
    <row r="4" spans="1:17" ht="24">
      <c r="A4" s="3">
        <v>45717</v>
      </c>
      <c r="B4" s="4"/>
      <c r="C4" s="4" t="s">
        <v>28</v>
      </c>
      <c r="D4" s="4" t="s">
        <v>162</v>
      </c>
      <c r="E4" s="4">
        <v>0</v>
      </c>
      <c r="F4" s="4">
        <v>1</v>
      </c>
      <c r="H4" s="4">
        <v>1</v>
      </c>
      <c r="I4" s="4" t="s">
        <v>16</v>
      </c>
      <c r="J4" s="4">
        <f>SUMIF(C2:C131,I4,E2:E131)</f>
        <v>0</v>
      </c>
      <c r="K4" s="4">
        <v>0</v>
      </c>
      <c r="L4" s="10">
        <f>K4-J4</f>
        <v>0</v>
      </c>
      <c r="O4" s="11" t="s">
        <v>17</v>
      </c>
      <c r="P4" s="12" t="s">
        <v>18</v>
      </c>
      <c r="Q4" s="12">
        <f>SUMIF(F2:F131,1,E2:E131)</f>
        <v>150712</v>
      </c>
    </row>
    <row r="5" spans="1:17" ht="24">
      <c r="A5" s="3">
        <v>45717</v>
      </c>
      <c r="B5" s="4">
        <v>1</v>
      </c>
      <c r="C5" s="4" t="s">
        <v>259</v>
      </c>
      <c r="D5" s="4" t="s">
        <v>260</v>
      </c>
      <c r="E5" s="4">
        <v>2150</v>
      </c>
      <c r="F5" s="9"/>
      <c r="H5" s="4">
        <v>2</v>
      </c>
      <c r="I5" s="4" t="s">
        <v>21</v>
      </c>
      <c r="J5" s="4">
        <f>SUMIF(C2:C131,I5,E2:E131)</f>
        <v>72596</v>
      </c>
      <c r="K5" s="4">
        <v>40000</v>
      </c>
      <c r="L5" s="10">
        <f>K5-J5</f>
        <v>-32596</v>
      </c>
      <c r="O5" s="11">
        <v>1</v>
      </c>
      <c r="P5" s="13" t="s">
        <v>22</v>
      </c>
      <c r="Q5" s="12">
        <f>SUMIF( $B$2:$B$131,1,$E$2:$E$131)</f>
        <v>130245</v>
      </c>
    </row>
    <row r="6" spans="1:17" ht="24">
      <c r="A6" s="3">
        <v>45717</v>
      </c>
      <c r="B6" s="4">
        <v>1</v>
      </c>
      <c r="C6" s="4" t="s">
        <v>259</v>
      </c>
      <c r="D6" s="4" t="s">
        <v>260</v>
      </c>
      <c r="E6" s="4">
        <v>2300</v>
      </c>
      <c r="F6" s="4"/>
      <c r="H6" s="4">
        <v>3</v>
      </c>
      <c r="I6" s="4" t="s">
        <v>11</v>
      </c>
      <c r="J6" s="4">
        <f>SUMIF(C2:C131,I6,E2:E131)</f>
        <v>49382</v>
      </c>
      <c r="K6" s="4">
        <v>20000</v>
      </c>
      <c r="L6" s="10">
        <f t="shared" ref="L6:L21" si="0">K6-J6</f>
        <v>-29382</v>
      </c>
      <c r="O6" s="11"/>
      <c r="P6" s="13"/>
      <c r="Q6" s="12"/>
    </row>
    <row r="7" spans="1:17" ht="24">
      <c r="A7" s="3">
        <v>45717</v>
      </c>
      <c r="B7" s="4">
        <v>1</v>
      </c>
      <c r="C7" s="4" t="s">
        <v>8</v>
      </c>
      <c r="D7" s="4" t="s">
        <v>247</v>
      </c>
      <c r="E7" s="4">
        <v>3868</v>
      </c>
      <c r="F7" s="4"/>
      <c r="H7" s="4">
        <v>4</v>
      </c>
      <c r="I7" s="4" t="s">
        <v>26</v>
      </c>
      <c r="J7" s="4">
        <f>SUMIF(C2:C131,I7,E2:E131)</f>
        <v>19552</v>
      </c>
      <c r="K7" s="4">
        <v>23030</v>
      </c>
      <c r="L7" s="10">
        <f t="shared" si="0"/>
        <v>3478</v>
      </c>
      <c r="O7" s="11">
        <v>3</v>
      </c>
      <c r="P7" s="13" t="s">
        <v>27</v>
      </c>
      <c r="Q7" s="12">
        <f>SUMIF( $B$2:$B$131,3,$E$2:$E$131)</f>
        <v>9405</v>
      </c>
    </row>
    <row r="8" spans="1:17" ht="24">
      <c r="A8" s="3">
        <v>45717</v>
      </c>
      <c r="B8" s="4">
        <v>1</v>
      </c>
      <c r="C8" s="4" t="s">
        <v>176</v>
      </c>
      <c r="D8" s="3" t="s">
        <v>209</v>
      </c>
      <c r="E8" s="4">
        <v>842</v>
      </c>
      <c r="F8" s="4"/>
      <c r="H8" s="4">
        <v>5</v>
      </c>
      <c r="I8" s="4" t="s">
        <v>30</v>
      </c>
      <c r="J8" s="4">
        <f>SUMIF(C2:C131,I8,E2:E131)</f>
        <v>54298</v>
      </c>
      <c r="K8" s="4">
        <v>10000</v>
      </c>
      <c r="L8" s="10">
        <f t="shared" si="0"/>
        <v>-44298</v>
      </c>
      <c r="O8" s="11">
        <v>4</v>
      </c>
      <c r="P8" s="13" t="s">
        <v>31</v>
      </c>
      <c r="Q8" s="12">
        <f>SUMIF( $B$2:$B$131,4,$E$2:$E$131)</f>
        <v>2000</v>
      </c>
    </row>
    <row r="9" spans="1:17" ht="24">
      <c r="A9" s="3">
        <v>45717</v>
      </c>
      <c r="B9" s="4">
        <v>1</v>
      </c>
      <c r="C9" s="4" t="s">
        <v>176</v>
      </c>
      <c r="D9" s="4" t="s">
        <v>208</v>
      </c>
      <c r="E9" s="4">
        <v>1300</v>
      </c>
      <c r="F9" s="4"/>
      <c r="H9" s="4">
        <v>6</v>
      </c>
      <c r="I9" s="4" t="s">
        <v>34</v>
      </c>
      <c r="J9" s="4">
        <f>SUMIF(C2:C131,I9,E2:E131)</f>
        <v>20461</v>
      </c>
      <c r="K9" s="4">
        <v>0</v>
      </c>
      <c r="L9" s="10">
        <f t="shared" si="0"/>
        <v>-20461</v>
      </c>
      <c r="O9" s="11"/>
      <c r="P9" s="13"/>
      <c r="Q9" s="12"/>
    </row>
    <row r="10" spans="1:17" ht="24">
      <c r="A10" s="3">
        <v>45717</v>
      </c>
      <c r="B10" s="4">
        <v>1</v>
      </c>
      <c r="C10" s="4" t="s">
        <v>8</v>
      </c>
      <c r="D10" s="4" t="s">
        <v>262</v>
      </c>
      <c r="E10" s="4">
        <v>1260</v>
      </c>
      <c r="F10" s="4"/>
      <c r="H10" s="4">
        <v>7</v>
      </c>
      <c r="I10" s="4" t="s">
        <v>36</v>
      </c>
      <c r="J10" s="4">
        <f>SUMIF(C2:C131,I10,E2:E131)</f>
        <v>7600</v>
      </c>
      <c r="K10" s="4">
        <v>7600</v>
      </c>
      <c r="L10" s="10">
        <f t="shared" si="0"/>
        <v>0</v>
      </c>
      <c r="O10" s="11">
        <v>6</v>
      </c>
      <c r="P10" s="13" t="s">
        <v>37</v>
      </c>
      <c r="Q10" s="12">
        <f>SUMIF( $B$2:$B$131,6,$E$2:$E$131)</f>
        <v>0</v>
      </c>
    </row>
    <row r="11" spans="1:17" ht="24">
      <c r="A11" s="3">
        <v>45717</v>
      </c>
      <c r="B11" s="4">
        <v>1</v>
      </c>
      <c r="C11" s="4" t="s">
        <v>176</v>
      </c>
      <c r="D11" s="4" t="s">
        <v>189</v>
      </c>
      <c r="E11" s="4">
        <v>1756</v>
      </c>
      <c r="F11" s="4"/>
      <c r="H11" s="4">
        <v>8</v>
      </c>
      <c r="I11" s="4" t="s">
        <v>39</v>
      </c>
      <c r="J11" s="4">
        <f>SUMIF(C2:C131,I11,E2:E131)</f>
        <v>1305</v>
      </c>
      <c r="K11" s="4">
        <v>4000</v>
      </c>
      <c r="L11" s="10">
        <f t="shared" si="0"/>
        <v>2695</v>
      </c>
      <c r="O11" s="11">
        <v>7</v>
      </c>
      <c r="P11" s="13" t="s">
        <v>40</v>
      </c>
      <c r="Q11" s="12">
        <f>SUMIF( $B$2:$B$131,7,$E$2:$E$131)</f>
        <v>0</v>
      </c>
    </row>
    <row r="12" spans="1:17" ht="24">
      <c r="A12" s="3">
        <v>45718</v>
      </c>
      <c r="B12" s="4">
        <v>1</v>
      </c>
      <c r="C12" s="4" t="s">
        <v>176</v>
      </c>
      <c r="D12" s="4" t="s">
        <v>200</v>
      </c>
      <c r="E12" s="4">
        <v>4210</v>
      </c>
      <c r="F12" s="4"/>
      <c r="H12" s="4">
        <v>9</v>
      </c>
      <c r="I12" s="4" t="s">
        <v>42</v>
      </c>
      <c r="J12" s="4">
        <f>SUMIF(C2:C131,I12,E2:E131)</f>
        <v>0</v>
      </c>
      <c r="K12" s="4">
        <v>0</v>
      </c>
      <c r="L12" s="10">
        <f t="shared" si="0"/>
        <v>0</v>
      </c>
      <c r="O12" s="11">
        <v>8</v>
      </c>
      <c r="P12" s="13" t="s">
        <v>43</v>
      </c>
      <c r="Q12" s="12">
        <f>SUMIF( $B$2:$B$131,8,$E$2:$E$131)</f>
        <v>49109</v>
      </c>
    </row>
    <row r="13" spans="1:17" ht="24">
      <c r="A13" s="3">
        <v>45718</v>
      </c>
      <c r="B13" s="4">
        <v>1</v>
      </c>
      <c r="C13" s="4" t="s">
        <v>178</v>
      </c>
      <c r="D13" s="4" t="s">
        <v>215</v>
      </c>
      <c r="E13" s="4">
        <v>1126</v>
      </c>
      <c r="F13" s="4"/>
      <c r="H13" s="4">
        <v>10</v>
      </c>
      <c r="I13" s="4" t="s">
        <v>45</v>
      </c>
      <c r="J13" s="4">
        <f>SUMIF(C2:C131,I13,E2:E131)</f>
        <v>10000</v>
      </c>
      <c r="K13" s="4">
        <v>10000</v>
      </c>
      <c r="L13" s="10">
        <f t="shared" si="0"/>
        <v>0</v>
      </c>
      <c r="O13" s="11">
        <v>9</v>
      </c>
      <c r="P13" s="13" t="s">
        <v>46</v>
      </c>
      <c r="Q13" s="12">
        <f>SUMIF( $B$2:$B$131,9,$E$2:$E$131)</f>
        <v>17314</v>
      </c>
    </row>
    <row r="14" spans="1:17" ht="24">
      <c r="A14" s="3">
        <v>45718</v>
      </c>
      <c r="B14" s="4">
        <v>1</v>
      </c>
      <c r="C14" s="4" t="s">
        <v>176</v>
      </c>
      <c r="D14" s="4" t="s">
        <v>261</v>
      </c>
      <c r="E14" s="4">
        <v>1320</v>
      </c>
      <c r="F14" s="4"/>
      <c r="H14" s="4">
        <v>11</v>
      </c>
      <c r="I14" s="4" t="s">
        <v>49</v>
      </c>
      <c r="J14" s="4">
        <f>SUMIF(C2:C131,I14,E2:E131)</f>
        <v>4950</v>
      </c>
      <c r="K14" s="4">
        <v>10000</v>
      </c>
      <c r="L14" s="10">
        <f t="shared" si="0"/>
        <v>5050</v>
      </c>
      <c r="O14" s="11">
        <v>10</v>
      </c>
      <c r="P14" s="13" t="s">
        <v>50</v>
      </c>
      <c r="Q14" s="12">
        <f>SUMIF( $B$2:$B$131,10,$E$2:$E$131)</f>
        <v>4000</v>
      </c>
    </row>
    <row r="15" spans="1:17" ht="24">
      <c r="A15" s="3">
        <v>45718</v>
      </c>
      <c r="B15" s="4">
        <v>11</v>
      </c>
      <c r="C15" s="4" t="s">
        <v>39</v>
      </c>
      <c r="D15" s="4" t="s">
        <v>210</v>
      </c>
      <c r="E15" s="4">
        <v>128</v>
      </c>
      <c r="F15" s="4"/>
      <c r="H15" s="4">
        <v>12</v>
      </c>
      <c r="I15" s="4" t="s">
        <v>19</v>
      </c>
      <c r="J15" s="4">
        <f>SUMIF(C2:C131,I15,E2:E131)</f>
        <v>8000</v>
      </c>
      <c r="K15" s="4">
        <v>10000</v>
      </c>
      <c r="L15" s="10">
        <f t="shared" si="0"/>
        <v>2000</v>
      </c>
      <c r="O15" s="11">
        <v>11</v>
      </c>
      <c r="P15" s="13" t="s">
        <v>52</v>
      </c>
      <c r="Q15" s="12">
        <f>SUMIF( $B$2:$B$131,11,$E$2:$E$131)</f>
        <v>14432</v>
      </c>
    </row>
    <row r="16" spans="1:17" ht="24">
      <c r="A16" s="3">
        <v>45718</v>
      </c>
      <c r="B16" s="4">
        <v>1</v>
      </c>
      <c r="C16" s="4" t="s">
        <v>8</v>
      </c>
      <c r="D16" s="4" t="s">
        <v>195</v>
      </c>
      <c r="E16" s="4">
        <v>2200</v>
      </c>
      <c r="F16" s="4"/>
      <c r="H16" s="4">
        <v>13</v>
      </c>
      <c r="I16" s="4" t="s">
        <v>55</v>
      </c>
      <c r="J16" s="4">
        <f>SUMIF(C2:C131,I16,E2:E131)</f>
        <v>0</v>
      </c>
      <c r="K16" s="4">
        <v>0</v>
      </c>
      <c r="L16" s="10">
        <f t="shared" si="0"/>
        <v>0</v>
      </c>
      <c r="O16" s="11">
        <v>12</v>
      </c>
      <c r="P16" s="13" t="s">
        <v>134</v>
      </c>
      <c r="Q16" s="12">
        <f>SUMIF( $B$2:$B$131,12,$E$2:$E$131)</f>
        <v>983</v>
      </c>
    </row>
    <row r="17" spans="1:17" ht="24">
      <c r="A17" s="3">
        <v>45718</v>
      </c>
      <c r="B17" s="4">
        <v>9</v>
      </c>
      <c r="C17" s="4" t="s">
        <v>181</v>
      </c>
      <c r="D17" s="4" t="s">
        <v>204</v>
      </c>
      <c r="E17" s="4">
        <v>3083</v>
      </c>
      <c r="F17" s="4"/>
      <c r="H17" s="4">
        <v>14</v>
      </c>
      <c r="I17" s="4" t="s">
        <v>58</v>
      </c>
      <c r="J17" s="4">
        <f>SUMIF(C2:C131,I17,E2:E131)</f>
        <v>7780</v>
      </c>
      <c r="K17" s="4">
        <v>7780</v>
      </c>
      <c r="L17" s="10">
        <f t="shared" si="0"/>
        <v>0</v>
      </c>
      <c r="O17" s="11"/>
      <c r="P17" s="12" t="s">
        <v>56</v>
      </c>
      <c r="Q17" s="12">
        <f>J2-Q5-Q6-Q7-Q8-Q9-Q10-Q11-Q12-Q13--Q14-Q15-Q16</f>
        <v>151386</v>
      </c>
    </row>
    <row r="18" spans="1:17">
      <c r="A18" s="3">
        <v>45718</v>
      </c>
      <c r="B18" s="4">
        <v>9</v>
      </c>
      <c r="C18" s="4" t="s">
        <v>176</v>
      </c>
      <c r="D18" s="4" t="s">
        <v>204</v>
      </c>
      <c r="E18" s="4">
        <v>11202</v>
      </c>
      <c r="F18" s="4"/>
      <c r="H18" s="4">
        <v>15</v>
      </c>
      <c r="I18" s="4" t="s">
        <v>60</v>
      </c>
      <c r="J18" s="4">
        <f>SUMIF(C2:C131,I18,E2:E131)</f>
        <v>0</v>
      </c>
      <c r="K18" s="4">
        <v>0</v>
      </c>
      <c r="L18" s="10">
        <f t="shared" si="0"/>
        <v>0</v>
      </c>
    </row>
    <row r="19" spans="1:17">
      <c r="A19" s="8">
        <v>45721</v>
      </c>
      <c r="B19" s="9">
        <v>1</v>
      </c>
      <c r="C19" s="9" t="s">
        <v>28</v>
      </c>
      <c r="D19" s="9" t="s">
        <v>41</v>
      </c>
      <c r="E19" s="9">
        <v>12000</v>
      </c>
      <c r="F19" s="9">
        <v>1</v>
      </c>
      <c r="H19" s="4">
        <v>16</v>
      </c>
      <c r="I19" s="4" t="s">
        <v>61</v>
      </c>
      <c r="J19" s="4">
        <f>SUMIF(C2:C131,I19,E2:E131)</f>
        <v>90330</v>
      </c>
      <c r="K19" s="4">
        <v>90330</v>
      </c>
      <c r="L19" s="10">
        <f t="shared" si="0"/>
        <v>0</v>
      </c>
    </row>
    <row r="20" spans="1:17">
      <c r="A20" s="3">
        <v>45722</v>
      </c>
      <c r="B20" s="4">
        <v>1</v>
      </c>
      <c r="C20" s="4" t="s">
        <v>176</v>
      </c>
      <c r="D20" s="4" t="s">
        <v>200</v>
      </c>
      <c r="E20" s="4">
        <v>2093</v>
      </c>
      <c r="F20" s="4"/>
      <c r="H20" s="4">
        <v>17</v>
      </c>
      <c r="I20" s="4" t="s">
        <v>28</v>
      </c>
      <c r="J20" s="4">
        <f>SUMIF(C3:C132,I20,E3:E132)</f>
        <v>16000</v>
      </c>
      <c r="K20" s="4">
        <v>44000</v>
      </c>
      <c r="L20" s="10">
        <f t="shared" si="0"/>
        <v>28000</v>
      </c>
    </row>
    <row r="21" spans="1:17">
      <c r="A21" s="8">
        <v>45723</v>
      </c>
      <c r="B21" s="9">
        <v>11</v>
      </c>
      <c r="C21" s="9" t="s">
        <v>26</v>
      </c>
      <c r="D21" s="9" t="s">
        <v>44</v>
      </c>
      <c r="E21" s="9">
        <v>2800</v>
      </c>
      <c r="F21" s="9">
        <v>1</v>
      </c>
      <c r="H21" s="4">
        <v>18</v>
      </c>
      <c r="I21" s="4" t="s">
        <v>64</v>
      </c>
      <c r="J21" s="4">
        <f>SUMIF(C3:C132,I21,E3:E132)</f>
        <v>4170</v>
      </c>
      <c r="K21" s="4">
        <v>5000</v>
      </c>
      <c r="L21" s="10">
        <f t="shared" si="0"/>
        <v>830</v>
      </c>
    </row>
    <row r="22" spans="1:17" ht="24">
      <c r="A22" s="8">
        <v>45724</v>
      </c>
      <c r="B22" s="9">
        <v>11</v>
      </c>
      <c r="C22" s="9" t="s">
        <v>19</v>
      </c>
      <c r="D22" s="9" t="s">
        <v>20</v>
      </c>
      <c r="E22" s="9">
        <v>3000</v>
      </c>
      <c r="F22" s="9">
        <v>1</v>
      </c>
      <c r="G22" s="16"/>
      <c r="H22" s="4"/>
      <c r="I22" s="17" t="s">
        <v>9</v>
      </c>
      <c r="J22" s="17">
        <f>SUM(J4:J21)</f>
        <v>366424</v>
      </c>
      <c r="K22" s="17">
        <f>SUM(K4:K21)</f>
        <v>281740</v>
      </c>
      <c r="L22" s="18">
        <f>SUM(L4:L21)</f>
        <v>-84684</v>
      </c>
    </row>
    <row r="23" spans="1:17" ht="24">
      <c r="A23" s="3">
        <v>45724</v>
      </c>
      <c r="B23" s="4">
        <v>1</v>
      </c>
      <c r="C23" s="4" t="s">
        <v>183</v>
      </c>
      <c r="D23" s="4" t="s">
        <v>263</v>
      </c>
      <c r="E23" s="4">
        <v>2994</v>
      </c>
      <c r="F23" s="4"/>
      <c r="I23" s="19"/>
      <c r="J23" s="20"/>
    </row>
    <row r="24" spans="1:17" ht="24">
      <c r="A24" s="3">
        <v>45724</v>
      </c>
      <c r="B24" s="4">
        <v>1</v>
      </c>
      <c r="C24" s="4" t="s">
        <v>176</v>
      </c>
      <c r="D24" s="4" t="s">
        <v>191</v>
      </c>
      <c r="E24" s="4">
        <v>213</v>
      </c>
      <c r="F24" s="4"/>
      <c r="G24" s="16"/>
      <c r="I24" s="19"/>
      <c r="J24" s="20"/>
    </row>
    <row r="25" spans="1:17" ht="24">
      <c r="A25" s="3">
        <v>45724</v>
      </c>
      <c r="B25" s="4">
        <v>1</v>
      </c>
      <c r="C25" s="4" t="s">
        <v>8</v>
      </c>
      <c r="D25" s="4" t="s">
        <v>201</v>
      </c>
      <c r="E25" s="4">
        <v>1400</v>
      </c>
      <c r="F25" s="4"/>
      <c r="I25" s="19"/>
      <c r="J25" s="20"/>
    </row>
    <row r="26" spans="1:17" ht="24">
      <c r="A26" s="3">
        <v>45724</v>
      </c>
      <c r="B26" s="4"/>
      <c r="C26" s="4" t="s">
        <v>176</v>
      </c>
      <c r="D26" s="3" t="s">
        <v>264</v>
      </c>
      <c r="E26" s="4">
        <v>1280</v>
      </c>
      <c r="F26" s="4"/>
      <c r="I26" s="19"/>
      <c r="J26" s="20"/>
    </row>
    <row r="27" spans="1:17" ht="24">
      <c r="A27" s="3">
        <v>45724</v>
      </c>
      <c r="B27" s="4">
        <v>1</v>
      </c>
      <c r="C27" s="4" t="s">
        <v>205</v>
      </c>
      <c r="D27" s="4" t="s">
        <v>265</v>
      </c>
      <c r="E27" s="4">
        <v>4950</v>
      </c>
      <c r="F27" s="4"/>
      <c r="I27" s="19"/>
      <c r="J27" s="20"/>
    </row>
    <row r="28" spans="1:17" ht="24">
      <c r="A28" s="3">
        <v>45724</v>
      </c>
      <c r="B28" s="4">
        <v>1</v>
      </c>
      <c r="C28" s="3" t="s">
        <v>181</v>
      </c>
      <c r="D28" s="4" t="s">
        <v>191</v>
      </c>
      <c r="E28" s="4">
        <v>3687</v>
      </c>
      <c r="F28" s="4"/>
      <c r="I28" s="19"/>
      <c r="J28" s="20"/>
    </row>
    <row r="29" spans="1:17" ht="24">
      <c r="A29" s="3">
        <v>45724</v>
      </c>
      <c r="B29" s="4">
        <v>1</v>
      </c>
      <c r="C29" s="4" t="s">
        <v>176</v>
      </c>
      <c r="D29" s="4" t="s">
        <v>189</v>
      </c>
      <c r="E29" s="4">
        <v>2515</v>
      </c>
      <c r="F29" s="4"/>
      <c r="I29" s="19"/>
      <c r="J29" s="20"/>
    </row>
    <row r="30" spans="1:17" ht="24">
      <c r="A30" s="3">
        <v>45724</v>
      </c>
      <c r="B30" s="4">
        <v>1</v>
      </c>
      <c r="C30" s="4" t="s">
        <v>176</v>
      </c>
      <c r="D30" s="4" t="s">
        <v>243</v>
      </c>
      <c r="E30" s="4">
        <v>842</v>
      </c>
      <c r="F30" s="4"/>
      <c r="I30" s="19"/>
      <c r="J30" s="20"/>
    </row>
    <row r="31" spans="1:17" ht="24">
      <c r="A31" s="3">
        <v>45724</v>
      </c>
      <c r="B31" s="4">
        <v>1</v>
      </c>
      <c r="C31" s="4" t="s">
        <v>176</v>
      </c>
      <c r="D31" s="4" t="s">
        <v>266</v>
      </c>
      <c r="E31" s="4">
        <v>2059</v>
      </c>
      <c r="F31" s="4"/>
      <c r="I31" s="19"/>
      <c r="J31" s="20"/>
    </row>
    <row r="32" spans="1:17" ht="24">
      <c r="A32" s="3">
        <v>45725</v>
      </c>
      <c r="B32" s="4">
        <v>1</v>
      </c>
      <c r="C32" s="4" t="s">
        <v>8</v>
      </c>
      <c r="D32" s="4" t="s">
        <v>267</v>
      </c>
      <c r="E32" s="4">
        <v>1078</v>
      </c>
      <c r="F32" s="4"/>
      <c r="I32" s="20"/>
      <c r="J32" s="20"/>
    </row>
    <row r="33" spans="1:6">
      <c r="A33" s="3">
        <v>45725</v>
      </c>
      <c r="B33" s="4">
        <v>1</v>
      </c>
      <c r="C33" s="4" t="s">
        <v>181</v>
      </c>
      <c r="D33" s="4" t="s">
        <v>268</v>
      </c>
      <c r="E33" s="4">
        <v>1501</v>
      </c>
      <c r="F33" s="4"/>
    </row>
    <row r="34" spans="1:6">
      <c r="A34" s="3">
        <v>45725</v>
      </c>
      <c r="B34" s="4">
        <v>1</v>
      </c>
      <c r="C34" s="4" t="s">
        <v>176</v>
      </c>
      <c r="D34" s="4" t="s">
        <v>200</v>
      </c>
      <c r="E34" s="4">
        <v>4412</v>
      </c>
      <c r="F34" s="4"/>
    </row>
    <row r="35" spans="1:6">
      <c r="A35" s="3">
        <v>45725</v>
      </c>
      <c r="B35" s="4">
        <v>1</v>
      </c>
      <c r="C35" s="4" t="s">
        <v>181</v>
      </c>
      <c r="D35" s="4">
        <v>100</v>
      </c>
      <c r="E35" s="4">
        <v>440</v>
      </c>
      <c r="F35" s="4"/>
    </row>
    <row r="36" spans="1:6">
      <c r="A36" s="8">
        <v>45726</v>
      </c>
      <c r="B36" s="9">
        <v>1</v>
      </c>
      <c r="C36" s="9" t="s">
        <v>23</v>
      </c>
      <c r="D36" s="9" t="s">
        <v>24</v>
      </c>
      <c r="E36" s="9">
        <v>1300</v>
      </c>
      <c r="F36" s="9">
        <v>1</v>
      </c>
    </row>
    <row r="37" spans="1:6">
      <c r="A37" s="8">
        <v>45726</v>
      </c>
      <c r="B37" s="9">
        <v>8</v>
      </c>
      <c r="C37" s="9" t="s">
        <v>25</v>
      </c>
      <c r="D37" s="9" t="s">
        <v>160</v>
      </c>
      <c r="E37" s="9">
        <v>10000</v>
      </c>
      <c r="F37" s="9"/>
    </row>
    <row r="38" spans="1:6">
      <c r="A38" s="8">
        <v>45726</v>
      </c>
      <c r="B38" s="9">
        <v>4</v>
      </c>
      <c r="C38" s="9" t="s">
        <v>28</v>
      </c>
      <c r="D38" s="9" t="s">
        <v>29</v>
      </c>
      <c r="E38" s="9">
        <v>2000</v>
      </c>
      <c r="F38" s="9"/>
    </row>
    <row r="39" spans="1:6">
      <c r="A39" s="3">
        <v>45726</v>
      </c>
      <c r="B39" s="4">
        <v>3</v>
      </c>
      <c r="C39" s="4" t="s">
        <v>176</v>
      </c>
      <c r="D39" s="4" t="s">
        <v>269</v>
      </c>
      <c r="E39" s="4">
        <v>510</v>
      </c>
      <c r="F39" s="4"/>
    </row>
    <row r="40" spans="1:6">
      <c r="A40" s="3">
        <v>45726</v>
      </c>
      <c r="B40" s="4">
        <v>1</v>
      </c>
      <c r="C40" s="4" t="s">
        <v>176</v>
      </c>
      <c r="D40" s="4" t="s">
        <v>189</v>
      </c>
      <c r="E40" s="4">
        <v>1086</v>
      </c>
      <c r="F40" s="4"/>
    </row>
    <row r="41" spans="1:6">
      <c r="A41" s="3">
        <v>45726</v>
      </c>
      <c r="B41" s="4">
        <v>3</v>
      </c>
      <c r="C41" s="4" t="s">
        <v>176</v>
      </c>
      <c r="D41" s="4" t="s">
        <v>270</v>
      </c>
      <c r="E41" s="4">
        <v>1254</v>
      </c>
      <c r="F41" s="4"/>
    </row>
    <row r="42" spans="1:6">
      <c r="A42" s="3">
        <v>45726</v>
      </c>
      <c r="B42" s="4">
        <v>8</v>
      </c>
      <c r="C42" s="4" t="s">
        <v>181</v>
      </c>
      <c r="D42" s="4" t="s">
        <v>271</v>
      </c>
      <c r="E42" s="4">
        <v>1510</v>
      </c>
      <c r="F42" s="4"/>
    </row>
    <row r="43" spans="1:6">
      <c r="A43" s="3">
        <v>45726</v>
      </c>
      <c r="B43" s="4">
        <v>1</v>
      </c>
      <c r="C43" s="4" t="s">
        <v>181</v>
      </c>
      <c r="D43" s="4" t="s">
        <v>238</v>
      </c>
      <c r="E43" s="4">
        <v>990</v>
      </c>
      <c r="F43" s="4"/>
    </row>
    <row r="44" spans="1:6">
      <c r="A44" s="3">
        <v>45726</v>
      </c>
      <c r="B44" s="4">
        <v>1</v>
      </c>
      <c r="C44" s="4" t="s">
        <v>8</v>
      </c>
      <c r="D44" s="4" t="s">
        <v>240</v>
      </c>
      <c r="E44" s="4">
        <v>2880</v>
      </c>
      <c r="F44" s="4"/>
    </row>
    <row r="45" spans="1:6">
      <c r="A45" s="3">
        <v>45726</v>
      </c>
      <c r="B45" s="4">
        <v>1</v>
      </c>
      <c r="C45" s="4" t="s">
        <v>181</v>
      </c>
      <c r="D45" s="4" t="s">
        <v>272</v>
      </c>
      <c r="E45" s="4">
        <v>2880</v>
      </c>
      <c r="F45" s="4"/>
    </row>
    <row r="46" spans="1:6">
      <c r="A46" s="3">
        <v>45726</v>
      </c>
      <c r="B46" s="4"/>
      <c r="C46" s="4" t="s">
        <v>8</v>
      </c>
      <c r="D46" s="4" t="s">
        <v>227</v>
      </c>
      <c r="E46" s="4">
        <v>14500</v>
      </c>
      <c r="F46" s="4"/>
    </row>
    <row r="47" spans="1:6">
      <c r="A47" s="3">
        <v>45729</v>
      </c>
      <c r="B47" s="4">
        <v>1</v>
      </c>
      <c r="C47" s="4" t="s">
        <v>176</v>
      </c>
      <c r="D47" s="4" t="s">
        <v>189</v>
      </c>
      <c r="E47" s="4">
        <v>1829</v>
      </c>
      <c r="F47" s="4"/>
    </row>
    <row r="48" spans="1:6">
      <c r="A48" s="8">
        <v>45730</v>
      </c>
      <c r="B48" s="9">
        <v>1</v>
      </c>
      <c r="C48" s="9" t="s">
        <v>32</v>
      </c>
      <c r="D48" s="9" t="s">
        <v>33</v>
      </c>
      <c r="E48" s="9">
        <v>990</v>
      </c>
      <c r="F48" s="9">
        <v>1</v>
      </c>
    </row>
    <row r="49" spans="1:6">
      <c r="A49" s="3">
        <v>45730</v>
      </c>
      <c r="B49" s="4">
        <v>9</v>
      </c>
      <c r="C49" s="4" t="s">
        <v>64</v>
      </c>
      <c r="D49" s="4" t="s">
        <v>35</v>
      </c>
      <c r="E49" s="4">
        <v>980</v>
      </c>
      <c r="F49" s="4">
        <v>1</v>
      </c>
    </row>
    <row r="50" spans="1:6">
      <c r="A50" s="8">
        <v>45731</v>
      </c>
      <c r="B50" s="9">
        <v>11</v>
      </c>
      <c r="C50" s="9" t="s">
        <v>19</v>
      </c>
      <c r="D50" s="9" t="s">
        <v>38</v>
      </c>
      <c r="E50" s="9">
        <v>3000</v>
      </c>
      <c r="F50" s="9">
        <v>1</v>
      </c>
    </row>
    <row r="51" spans="1:6">
      <c r="A51" s="3">
        <v>45731</v>
      </c>
      <c r="B51" s="4">
        <v>1</v>
      </c>
      <c r="C51" s="4" t="s">
        <v>176</v>
      </c>
      <c r="D51" s="4" t="s">
        <v>276</v>
      </c>
      <c r="E51" s="4">
        <v>933</v>
      </c>
      <c r="F51" s="4"/>
    </row>
    <row r="52" spans="1:6">
      <c r="A52" s="3">
        <v>45731</v>
      </c>
      <c r="B52" s="4">
        <v>12</v>
      </c>
      <c r="C52" s="4" t="s">
        <v>39</v>
      </c>
      <c r="D52" s="4" t="s">
        <v>210</v>
      </c>
      <c r="E52" s="4">
        <v>149</v>
      </c>
      <c r="F52" s="4"/>
    </row>
    <row r="53" spans="1:6">
      <c r="A53" s="3">
        <v>45731</v>
      </c>
      <c r="B53" s="4">
        <v>1</v>
      </c>
      <c r="C53" s="4" t="s">
        <v>176</v>
      </c>
      <c r="D53" s="4" t="s">
        <v>189</v>
      </c>
      <c r="E53" s="4">
        <v>2276</v>
      </c>
      <c r="F53" s="4"/>
    </row>
    <row r="54" spans="1:6">
      <c r="A54" s="3">
        <v>45731</v>
      </c>
      <c r="B54" s="4">
        <v>1</v>
      </c>
      <c r="C54" s="4" t="s">
        <v>176</v>
      </c>
      <c r="D54" s="4" t="s">
        <v>209</v>
      </c>
      <c r="E54" s="4">
        <v>842</v>
      </c>
      <c r="F54" s="4"/>
    </row>
    <row r="55" spans="1:6">
      <c r="A55" s="3">
        <v>45732</v>
      </c>
      <c r="B55" s="4"/>
      <c r="C55" s="4" t="s">
        <v>8</v>
      </c>
      <c r="D55" s="4" t="s">
        <v>196</v>
      </c>
      <c r="E55" s="4">
        <v>3500</v>
      </c>
      <c r="F55" s="4"/>
    </row>
    <row r="56" spans="1:6">
      <c r="A56" s="3">
        <v>45732</v>
      </c>
      <c r="B56" s="4"/>
      <c r="C56" s="4" t="s">
        <v>8</v>
      </c>
      <c r="D56" s="4" t="s">
        <v>201</v>
      </c>
      <c r="E56" s="4">
        <v>1400</v>
      </c>
      <c r="F56" s="4"/>
    </row>
    <row r="57" spans="1:6">
      <c r="A57" s="15">
        <v>45732</v>
      </c>
      <c r="B57" s="4">
        <v>3</v>
      </c>
      <c r="C57" s="4" t="s">
        <v>8</v>
      </c>
      <c r="D57" s="4" t="s">
        <v>219</v>
      </c>
      <c r="E57" s="4">
        <v>2000</v>
      </c>
      <c r="F57" s="4"/>
    </row>
    <row r="58" spans="1:6">
      <c r="A58" s="3">
        <v>45732</v>
      </c>
      <c r="B58" s="4">
        <v>1</v>
      </c>
      <c r="C58" s="4" t="s">
        <v>176</v>
      </c>
      <c r="D58" s="4" t="s">
        <v>273</v>
      </c>
      <c r="E58" s="4">
        <v>500</v>
      </c>
      <c r="F58" s="4"/>
    </row>
    <row r="59" spans="1:6">
      <c r="A59" s="3">
        <v>45732</v>
      </c>
      <c r="B59" s="4">
        <v>1</v>
      </c>
      <c r="C59" s="4" t="s">
        <v>187</v>
      </c>
      <c r="D59" s="4" t="s">
        <v>274</v>
      </c>
      <c r="E59" s="4">
        <v>3190</v>
      </c>
      <c r="F59" s="4"/>
    </row>
    <row r="60" spans="1:6">
      <c r="A60" s="3">
        <v>45732</v>
      </c>
      <c r="B60" s="4">
        <v>12</v>
      </c>
      <c r="C60" s="4" t="s">
        <v>39</v>
      </c>
      <c r="D60" s="4" t="s">
        <v>210</v>
      </c>
      <c r="E60" s="4">
        <v>127</v>
      </c>
      <c r="F60" s="4"/>
    </row>
    <row r="61" spans="1:6">
      <c r="A61" s="3">
        <v>45732</v>
      </c>
      <c r="B61" s="4">
        <v>1</v>
      </c>
      <c r="C61" s="4" t="s">
        <v>181</v>
      </c>
      <c r="D61" s="4" t="s">
        <v>275</v>
      </c>
      <c r="E61" s="4">
        <v>557</v>
      </c>
      <c r="F61" s="14"/>
    </row>
    <row r="62" spans="1:6">
      <c r="A62" s="3">
        <v>45732</v>
      </c>
      <c r="B62" s="4">
        <v>1</v>
      </c>
      <c r="C62" s="4" t="s">
        <v>176</v>
      </c>
      <c r="D62" s="4" t="s">
        <v>221</v>
      </c>
      <c r="E62" s="4">
        <v>580</v>
      </c>
      <c r="F62" s="4"/>
    </row>
    <row r="63" spans="1:6">
      <c r="A63" s="3">
        <v>45732</v>
      </c>
      <c r="B63" s="4">
        <v>12</v>
      </c>
      <c r="C63" s="4" t="s">
        <v>39</v>
      </c>
      <c r="D63" s="4" t="s">
        <v>241</v>
      </c>
      <c r="E63" s="4">
        <v>194</v>
      </c>
      <c r="F63" s="4"/>
    </row>
    <row r="64" spans="1:6">
      <c r="A64" s="3">
        <v>45732</v>
      </c>
      <c r="B64" s="4">
        <v>1</v>
      </c>
      <c r="C64" s="4" t="s">
        <v>176</v>
      </c>
      <c r="D64" s="4" t="s">
        <v>200</v>
      </c>
      <c r="E64" s="4">
        <v>2716</v>
      </c>
      <c r="F64" s="4"/>
    </row>
    <row r="65" spans="1:6">
      <c r="A65" s="3">
        <v>45732</v>
      </c>
      <c r="B65" s="4">
        <v>3</v>
      </c>
      <c r="C65" s="4" t="s">
        <v>176</v>
      </c>
      <c r="D65" s="4" t="s">
        <v>203</v>
      </c>
      <c r="E65" s="4">
        <v>659</v>
      </c>
      <c r="F65" s="4"/>
    </row>
    <row r="66" spans="1:6">
      <c r="A66" s="3">
        <v>45732</v>
      </c>
      <c r="B66" s="4">
        <v>1</v>
      </c>
      <c r="C66" s="4" t="s">
        <v>8</v>
      </c>
      <c r="D66" s="4" t="s">
        <v>277</v>
      </c>
      <c r="E66" s="4">
        <v>800</v>
      </c>
      <c r="F66" s="4"/>
    </row>
    <row r="67" spans="1:6">
      <c r="A67" s="3">
        <v>45732</v>
      </c>
      <c r="B67" s="4">
        <v>1</v>
      </c>
      <c r="C67" s="4" t="s">
        <v>8</v>
      </c>
      <c r="D67" s="4" t="s">
        <v>277</v>
      </c>
      <c r="E67" s="4">
        <v>4500</v>
      </c>
      <c r="F67" s="4"/>
    </row>
    <row r="68" spans="1:6">
      <c r="A68" s="3">
        <v>45732</v>
      </c>
      <c r="B68" s="4">
        <v>8</v>
      </c>
      <c r="C68" s="4" t="s">
        <v>176</v>
      </c>
      <c r="D68" s="4" t="s">
        <v>253</v>
      </c>
      <c r="E68" s="4">
        <v>880</v>
      </c>
      <c r="F68" s="4"/>
    </row>
    <row r="69" spans="1:6">
      <c r="A69" s="3">
        <v>45735</v>
      </c>
      <c r="B69" s="4">
        <v>1</v>
      </c>
      <c r="C69" s="4" t="s">
        <v>176</v>
      </c>
      <c r="D69" s="4" t="s">
        <v>189</v>
      </c>
      <c r="E69" s="4">
        <v>2684</v>
      </c>
      <c r="F69" s="4"/>
    </row>
    <row r="70" spans="1:6">
      <c r="A70" s="3">
        <v>45736</v>
      </c>
      <c r="B70" s="4">
        <v>1</v>
      </c>
      <c r="C70" s="4" t="s">
        <v>8</v>
      </c>
      <c r="D70" s="4" t="s">
        <v>1</v>
      </c>
      <c r="E70" s="4">
        <v>2156</v>
      </c>
      <c r="F70" s="4"/>
    </row>
    <row r="71" spans="1:6">
      <c r="A71" s="3">
        <v>45736</v>
      </c>
      <c r="B71" s="4">
        <v>1</v>
      </c>
      <c r="C71" s="4" t="s">
        <v>176</v>
      </c>
      <c r="D71" s="4" t="s">
        <v>209</v>
      </c>
      <c r="E71" s="4">
        <v>842</v>
      </c>
      <c r="F71" s="4"/>
    </row>
    <row r="72" spans="1:6">
      <c r="A72" s="3">
        <v>45736</v>
      </c>
      <c r="B72" s="4">
        <v>1</v>
      </c>
      <c r="C72" s="4" t="s">
        <v>176</v>
      </c>
      <c r="D72" s="4" t="s">
        <v>189</v>
      </c>
      <c r="E72" s="4">
        <v>1517</v>
      </c>
      <c r="F72" s="4"/>
    </row>
    <row r="73" spans="1:6">
      <c r="A73" s="3">
        <v>45736</v>
      </c>
      <c r="B73" s="4">
        <v>1</v>
      </c>
      <c r="C73" s="4" t="s">
        <v>176</v>
      </c>
      <c r="D73" s="4" t="s">
        <v>278</v>
      </c>
      <c r="E73" s="4">
        <v>1012</v>
      </c>
      <c r="F73" s="4"/>
    </row>
    <row r="74" spans="1:6">
      <c r="A74" s="3">
        <v>45736</v>
      </c>
      <c r="B74" s="4">
        <v>9</v>
      </c>
      <c r="C74" s="4" t="s">
        <v>8</v>
      </c>
      <c r="D74" s="4" t="s">
        <v>224</v>
      </c>
      <c r="E74" s="4">
        <v>1870</v>
      </c>
      <c r="F74" s="4"/>
    </row>
    <row r="75" spans="1:6">
      <c r="A75" s="3">
        <v>45738</v>
      </c>
      <c r="B75" s="4">
        <v>1</v>
      </c>
      <c r="C75" s="4" t="s">
        <v>181</v>
      </c>
      <c r="D75" s="4" t="s">
        <v>215</v>
      </c>
      <c r="E75" s="4">
        <v>527</v>
      </c>
      <c r="F75" s="4"/>
    </row>
    <row r="76" spans="1:6">
      <c r="A76" s="15">
        <v>45738</v>
      </c>
      <c r="B76" s="4">
        <v>1</v>
      </c>
      <c r="C76" s="4" t="s">
        <v>252</v>
      </c>
      <c r="D76" s="4" t="s">
        <v>282</v>
      </c>
      <c r="E76" s="4">
        <v>5461</v>
      </c>
      <c r="F76" s="4"/>
    </row>
    <row r="77" spans="1:6">
      <c r="A77" s="3">
        <v>45738</v>
      </c>
      <c r="B77" s="4"/>
      <c r="C77" s="4" t="s">
        <v>256</v>
      </c>
      <c r="D77" s="4" t="s">
        <v>283</v>
      </c>
      <c r="E77" s="4">
        <v>2000</v>
      </c>
      <c r="F77" s="4"/>
    </row>
    <row r="78" spans="1:6">
      <c r="A78" s="15">
        <v>45739</v>
      </c>
      <c r="B78" s="9">
        <v>1</v>
      </c>
      <c r="C78" s="9" t="s">
        <v>176</v>
      </c>
      <c r="D78" s="9" t="s">
        <v>200</v>
      </c>
      <c r="E78" s="9">
        <v>2548</v>
      </c>
      <c r="F78" s="9"/>
    </row>
    <row r="79" spans="1:6">
      <c r="A79" s="3">
        <v>45739</v>
      </c>
      <c r="B79" s="4">
        <v>3</v>
      </c>
      <c r="C79" s="4" t="s">
        <v>176</v>
      </c>
      <c r="D79" s="4" t="s">
        <v>281</v>
      </c>
      <c r="E79" s="4">
        <v>500</v>
      </c>
      <c r="F79" s="4"/>
    </row>
    <row r="80" spans="1:6">
      <c r="A80" s="3">
        <v>45739</v>
      </c>
      <c r="B80" s="4">
        <v>1</v>
      </c>
      <c r="C80" s="4" t="s">
        <v>176</v>
      </c>
      <c r="D80" s="4" t="s">
        <v>186</v>
      </c>
      <c r="E80" s="4">
        <v>680</v>
      </c>
      <c r="F80" s="4"/>
    </row>
    <row r="81" spans="1:6">
      <c r="A81" s="15">
        <v>45739</v>
      </c>
      <c r="B81" s="4">
        <v>1</v>
      </c>
      <c r="C81" s="4" t="s">
        <v>176</v>
      </c>
      <c r="D81" s="4" t="s">
        <v>189</v>
      </c>
      <c r="E81" s="4">
        <v>780</v>
      </c>
      <c r="F81" s="4"/>
    </row>
    <row r="82" spans="1:6">
      <c r="A82" s="3">
        <v>45741</v>
      </c>
      <c r="B82" s="4"/>
      <c r="C82" s="4" t="s">
        <v>166</v>
      </c>
      <c r="D82" s="4" t="s">
        <v>166</v>
      </c>
      <c r="E82" s="4">
        <v>0</v>
      </c>
      <c r="F82" s="4">
        <v>1</v>
      </c>
    </row>
    <row r="83" spans="1:6">
      <c r="A83" s="3">
        <v>45743</v>
      </c>
      <c r="B83" s="4">
        <v>11</v>
      </c>
      <c r="C83" s="4" t="s">
        <v>53</v>
      </c>
      <c r="D83" s="4" t="s">
        <v>54</v>
      </c>
      <c r="E83" s="4">
        <v>2000</v>
      </c>
      <c r="F83" s="4">
        <v>1</v>
      </c>
    </row>
    <row r="84" spans="1:6">
      <c r="A84" s="3">
        <v>45743</v>
      </c>
      <c r="B84" s="9">
        <v>11</v>
      </c>
      <c r="C84" s="14" t="s">
        <v>47</v>
      </c>
      <c r="D84" s="14" t="s">
        <v>48</v>
      </c>
      <c r="E84" s="14">
        <v>1504</v>
      </c>
      <c r="F84" s="9">
        <v>1</v>
      </c>
    </row>
    <row r="85" spans="1:6">
      <c r="A85" s="3">
        <v>45743</v>
      </c>
      <c r="B85" s="9"/>
      <c r="C85" s="9" t="s">
        <v>51</v>
      </c>
      <c r="D85" s="9" t="s">
        <v>225</v>
      </c>
      <c r="E85" s="9">
        <v>4100</v>
      </c>
      <c r="F85" s="9">
        <v>1</v>
      </c>
    </row>
    <row r="86" spans="1:6">
      <c r="A86" s="3">
        <v>45743</v>
      </c>
      <c r="B86" s="4"/>
      <c r="C86" s="4" t="s">
        <v>57</v>
      </c>
      <c r="D86" s="4" t="s">
        <v>226</v>
      </c>
      <c r="E86" s="4">
        <v>3500</v>
      </c>
      <c r="F86" s="4">
        <v>1</v>
      </c>
    </row>
    <row r="87" spans="1:6">
      <c r="A87" s="3">
        <v>45743</v>
      </c>
      <c r="B87" s="4">
        <v>1</v>
      </c>
      <c r="C87" s="4" t="s">
        <v>176</v>
      </c>
      <c r="D87" s="4" t="s">
        <v>200</v>
      </c>
      <c r="E87" s="4">
        <v>1712</v>
      </c>
      <c r="F87" s="4"/>
    </row>
    <row r="88" spans="1:6">
      <c r="A88" s="15">
        <v>45744</v>
      </c>
      <c r="B88" s="9">
        <v>1</v>
      </c>
      <c r="C88" s="9" t="s">
        <v>26</v>
      </c>
      <c r="D88" s="9" t="s">
        <v>59</v>
      </c>
      <c r="E88" s="9">
        <v>524</v>
      </c>
      <c r="F88" s="9">
        <v>1</v>
      </c>
    </row>
    <row r="89" spans="1:6">
      <c r="A89" s="15">
        <v>45744</v>
      </c>
      <c r="B89" s="9"/>
      <c r="C89" s="9" t="s">
        <v>61</v>
      </c>
      <c r="D89" s="9" t="s">
        <v>61</v>
      </c>
      <c r="E89" s="9">
        <v>90330</v>
      </c>
      <c r="F89" s="9">
        <v>1</v>
      </c>
    </row>
    <row r="90" spans="1:6">
      <c r="A90" s="15">
        <v>45744</v>
      </c>
      <c r="B90" s="9"/>
      <c r="C90" s="9" t="s">
        <v>62</v>
      </c>
      <c r="D90" s="9" t="s">
        <v>63</v>
      </c>
      <c r="E90" s="9">
        <v>4476</v>
      </c>
      <c r="F90" s="9">
        <v>1</v>
      </c>
    </row>
    <row r="91" spans="1:6">
      <c r="A91" s="15">
        <v>45744</v>
      </c>
      <c r="B91" s="9">
        <v>1</v>
      </c>
      <c r="C91" s="9" t="s">
        <v>26</v>
      </c>
      <c r="D91" s="9" t="s">
        <v>66</v>
      </c>
      <c r="E91" s="9">
        <v>1650</v>
      </c>
      <c r="F91" s="9">
        <v>1</v>
      </c>
    </row>
    <row r="92" spans="1:6">
      <c r="A92" s="15">
        <v>45744</v>
      </c>
      <c r="B92" s="9">
        <v>10</v>
      </c>
      <c r="C92" s="9" t="s">
        <v>26</v>
      </c>
      <c r="D92" s="9" t="s">
        <v>67</v>
      </c>
      <c r="E92" s="9">
        <v>3500</v>
      </c>
      <c r="F92" s="9">
        <v>1</v>
      </c>
    </row>
    <row r="93" spans="1:6">
      <c r="A93" s="15">
        <v>45744</v>
      </c>
      <c r="B93" s="9">
        <v>1</v>
      </c>
      <c r="C93" s="9" t="s">
        <v>23</v>
      </c>
      <c r="D93" s="9" t="s">
        <v>68</v>
      </c>
      <c r="E93" s="9">
        <v>7780</v>
      </c>
      <c r="F93" s="9">
        <v>1</v>
      </c>
    </row>
    <row r="94" spans="1:6">
      <c r="A94" s="15">
        <v>45744</v>
      </c>
      <c r="B94" s="9">
        <v>1</v>
      </c>
      <c r="C94" s="9" t="s">
        <v>15</v>
      </c>
      <c r="D94" s="9" t="s">
        <v>69</v>
      </c>
      <c r="E94" s="9">
        <v>1490</v>
      </c>
      <c r="F94" s="9">
        <v>1</v>
      </c>
    </row>
    <row r="95" spans="1:6">
      <c r="A95" s="15">
        <v>45744</v>
      </c>
      <c r="B95" s="9">
        <v>3</v>
      </c>
      <c r="C95" s="9" t="s">
        <v>15</v>
      </c>
      <c r="D95" s="9" t="s">
        <v>70</v>
      </c>
      <c r="E95" s="9">
        <v>508</v>
      </c>
      <c r="F95" s="9">
        <v>1</v>
      </c>
    </row>
    <row r="96" spans="1:6">
      <c r="A96" s="15">
        <v>45744</v>
      </c>
      <c r="B96" s="9">
        <v>11</v>
      </c>
      <c r="C96" s="9" t="s">
        <v>71</v>
      </c>
      <c r="D96" s="9" t="s">
        <v>72</v>
      </c>
      <c r="E96" s="9">
        <v>2000</v>
      </c>
      <c r="F96" s="9">
        <v>1</v>
      </c>
    </row>
    <row r="97" spans="1:6">
      <c r="A97" s="15">
        <v>45744</v>
      </c>
      <c r="B97" s="9">
        <v>10</v>
      </c>
      <c r="C97" s="9" t="s">
        <v>8</v>
      </c>
      <c r="D97" s="9" t="s">
        <v>73</v>
      </c>
      <c r="E97" s="9">
        <v>500</v>
      </c>
      <c r="F97" s="9">
        <v>1</v>
      </c>
    </row>
    <row r="98" spans="1:6">
      <c r="A98" s="15">
        <v>45744</v>
      </c>
      <c r="B98" s="4">
        <v>1</v>
      </c>
      <c r="C98" s="4" t="s">
        <v>8</v>
      </c>
      <c r="D98" s="4" t="s">
        <v>74</v>
      </c>
      <c r="E98" s="4">
        <v>980</v>
      </c>
      <c r="F98" s="4">
        <v>1</v>
      </c>
    </row>
    <row r="99" spans="1:6">
      <c r="A99" s="15">
        <v>45744</v>
      </c>
      <c r="B99" s="9"/>
      <c r="C99" s="14" t="s">
        <v>47</v>
      </c>
      <c r="D99" s="14" t="s">
        <v>48</v>
      </c>
      <c r="E99" s="14">
        <v>1800</v>
      </c>
      <c r="F99" s="9">
        <v>1</v>
      </c>
    </row>
    <row r="100" spans="1:6">
      <c r="A100" s="3">
        <v>45744</v>
      </c>
      <c r="B100" s="4">
        <v>3</v>
      </c>
      <c r="C100" s="4" t="s">
        <v>176</v>
      </c>
      <c r="D100" s="4" t="s">
        <v>233</v>
      </c>
      <c r="E100" s="4">
        <v>3780</v>
      </c>
      <c r="F100" s="4"/>
    </row>
    <row r="101" spans="1:6">
      <c r="A101" s="15">
        <v>45744</v>
      </c>
      <c r="B101" s="4">
        <v>12</v>
      </c>
      <c r="C101" s="4" t="s">
        <v>39</v>
      </c>
      <c r="D101" s="4" t="s">
        <v>210</v>
      </c>
      <c r="E101" s="4">
        <v>135</v>
      </c>
      <c r="F101" s="4"/>
    </row>
    <row r="102" spans="1:6">
      <c r="A102" s="3">
        <v>45744</v>
      </c>
      <c r="B102" s="4">
        <v>1</v>
      </c>
      <c r="C102" s="4" t="s">
        <v>176</v>
      </c>
      <c r="D102" s="4" t="s">
        <v>261</v>
      </c>
      <c r="E102" s="4">
        <v>1420</v>
      </c>
      <c r="F102" s="4"/>
    </row>
    <row r="103" spans="1:6">
      <c r="A103" s="3">
        <v>45744</v>
      </c>
      <c r="B103" s="4">
        <v>9</v>
      </c>
      <c r="C103" s="4" t="s">
        <v>176</v>
      </c>
      <c r="D103" s="4" t="s">
        <v>284</v>
      </c>
      <c r="E103" s="4">
        <v>179</v>
      </c>
      <c r="F103" s="4"/>
    </row>
    <row r="104" spans="1:6">
      <c r="A104" s="3">
        <v>45745</v>
      </c>
      <c r="B104" s="4"/>
      <c r="C104" s="4" t="s">
        <v>256</v>
      </c>
      <c r="D104" s="4" t="s">
        <v>252</v>
      </c>
      <c r="E104" s="4">
        <v>13000</v>
      </c>
      <c r="F104" s="4"/>
    </row>
    <row r="105" spans="1:6">
      <c r="A105" s="3">
        <v>45745</v>
      </c>
      <c r="B105" s="4">
        <v>1</v>
      </c>
      <c r="C105" s="4" t="s">
        <v>176</v>
      </c>
      <c r="D105" s="4" t="s">
        <v>180</v>
      </c>
      <c r="E105" s="4">
        <v>1955</v>
      </c>
      <c r="F105" s="4"/>
    </row>
    <row r="106" spans="1:6">
      <c r="A106" s="3">
        <v>45745</v>
      </c>
      <c r="B106" s="4">
        <v>8</v>
      </c>
      <c r="C106" s="4" t="s">
        <v>176</v>
      </c>
      <c r="D106" s="4" t="s">
        <v>286</v>
      </c>
      <c r="E106" s="4">
        <v>590</v>
      </c>
      <c r="F106" s="4"/>
    </row>
    <row r="107" spans="1:6">
      <c r="A107" s="3">
        <v>45745</v>
      </c>
      <c r="B107" s="4">
        <v>12</v>
      </c>
      <c r="C107" s="4" t="s">
        <v>39</v>
      </c>
      <c r="D107" s="4" t="s">
        <v>210</v>
      </c>
      <c r="E107" s="4">
        <v>378</v>
      </c>
      <c r="F107" s="4"/>
    </row>
    <row r="108" spans="1:6">
      <c r="A108" s="3">
        <v>45746</v>
      </c>
      <c r="B108" s="4"/>
      <c r="C108" s="4" t="s">
        <v>8</v>
      </c>
      <c r="D108" s="4" t="s">
        <v>196</v>
      </c>
      <c r="E108" s="4">
        <v>3500</v>
      </c>
      <c r="F108" s="4"/>
    </row>
    <row r="109" spans="1:6">
      <c r="A109" s="3">
        <v>45746</v>
      </c>
      <c r="B109" s="4">
        <v>8</v>
      </c>
      <c r="C109" s="4" t="s">
        <v>181</v>
      </c>
      <c r="D109" s="4" t="s">
        <v>285</v>
      </c>
      <c r="E109" s="4">
        <v>36129</v>
      </c>
      <c r="F109" s="4"/>
    </row>
    <row r="110" spans="1:6">
      <c r="A110" s="3">
        <v>45746</v>
      </c>
      <c r="B110" s="4">
        <v>1</v>
      </c>
      <c r="C110" s="4" t="s">
        <v>176</v>
      </c>
      <c r="D110" s="4" t="s">
        <v>200</v>
      </c>
      <c r="E110" s="4">
        <v>1888</v>
      </c>
      <c r="F110" s="4"/>
    </row>
    <row r="111" spans="1:6">
      <c r="A111" s="3">
        <v>45746</v>
      </c>
      <c r="B111" s="4">
        <v>3</v>
      </c>
      <c r="C111" s="4" t="s">
        <v>39</v>
      </c>
      <c r="D111" s="4" t="s">
        <v>210</v>
      </c>
      <c r="E111" s="4">
        <v>194</v>
      </c>
      <c r="F111" s="4"/>
    </row>
    <row r="112" spans="1:6">
      <c r="A112" s="3">
        <v>45746</v>
      </c>
      <c r="B112" s="4">
        <v>1</v>
      </c>
      <c r="C112" s="4" t="s">
        <v>176</v>
      </c>
      <c r="D112" s="4" t="s">
        <v>186</v>
      </c>
      <c r="E112" s="4">
        <v>480</v>
      </c>
      <c r="F112" s="4"/>
    </row>
    <row r="113" spans="1:6">
      <c r="A113" s="3">
        <v>45746</v>
      </c>
      <c r="B113" s="4">
        <v>1</v>
      </c>
      <c r="C113" s="4" t="s">
        <v>176</v>
      </c>
      <c r="D113" s="4" t="s">
        <v>189</v>
      </c>
      <c r="E113" s="4">
        <v>794</v>
      </c>
      <c r="F113" s="4"/>
    </row>
    <row r="114" spans="1:6">
      <c r="A114" s="3"/>
      <c r="B114" s="4"/>
      <c r="C114" s="4"/>
      <c r="D114" s="4"/>
      <c r="E114" s="4"/>
      <c r="F114" s="4"/>
    </row>
    <row r="115" spans="1:6">
      <c r="A115" s="3"/>
      <c r="B115" s="4"/>
      <c r="C115" s="4"/>
      <c r="D115" s="4"/>
      <c r="E115" s="4"/>
      <c r="F115" s="4"/>
    </row>
    <row r="116" spans="1:6">
      <c r="A116" s="3"/>
      <c r="B116" s="4"/>
      <c r="C116" s="4"/>
      <c r="D116" s="4"/>
      <c r="E116" s="4"/>
      <c r="F116" s="4"/>
    </row>
    <row r="117" spans="1:6">
      <c r="A117" s="4"/>
      <c r="B117" s="4"/>
      <c r="C117" s="4"/>
      <c r="D117" s="4"/>
      <c r="E117" s="4"/>
      <c r="F117" s="4"/>
    </row>
    <row r="118" spans="1:6">
      <c r="A118" s="4"/>
      <c r="B118" s="4"/>
      <c r="C118" s="4"/>
      <c r="D118" s="4"/>
      <c r="E118" s="4"/>
      <c r="F118" s="4"/>
    </row>
    <row r="119" spans="1:6">
      <c r="A119" s="4"/>
      <c r="B119" s="4"/>
      <c r="C119" s="4"/>
      <c r="D119" s="4"/>
      <c r="E119" s="4"/>
      <c r="F119" s="4"/>
    </row>
    <row r="120" spans="1:6">
      <c r="A120" s="4"/>
      <c r="B120" s="4"/>
      <c r="C120" s="4"/>
      <c r="D120" s="4"/>
      <c r="E120" s="4"/>
      <c r="F120" s="4"/>
    </row>
    <row r="121" spans="1:6">
      <c r="A121" s="4"/>
      <c r="B121" s="4"/>
      <c r="C121" s="4"/>
      <c r="D121" s="4"/>
      <c r="E121" s="4"/>
      <c r="F121" s="4"/>
    </row>
    <row r="122" spans="1:6">
      <c r="A122" s="4"/>
      <c r="B122" s="4"/>
      <c r="C122" s="4"/>
      <c r="D122" s="4"/>
      <c r="E122" s="4"/>
      <c r="F122" s="4"/>
    </row>
    <row r="123" spans="1:6">
      <c r="A123" s="4"/>
      <c r="B123" s="4"/>
      <c r="C123" s="4"/>
      <c r="D123" s="4"/>
      <c r="E123" s="4"/>
      <c r="F123" s="4"/>
    </row>
    <row r="124" spans="1:6">
      <c r="A124" s="4"/>
      <c r="B124" s="4"/>
      <c r="C124" s="4"/>
      <c r="D124" s="4"/>
      <c r="E124" s="4"/>
      <c r="F124" s="4"/>
    </row>
    <row r="125" spans="1:6">
      <c r="A125" s="4"/>
      <c r="B125" s="4"/>
      <c r="C125" s="4"/>
      <c r="D125" s="4"/>
      <c r="E125" s="4"/>
      <c r="F125" s="4"/>
    </row>
    <row r="126" spans="1:6">
      <c r="A126" s="4"/>
      <c r="B126" s="4"/>
      <c r="C126" s="4"/>
      <c r="D126" s="4"/>
      <c r="E126" s="4"/>
      <c r="F126" s="4"/>
    </row>
    <row r="127" spans="1:6">
      <c r="A127" s="4"/>
      <c r="B127" s="4"/>
      <c r="C127" s="4"/>
      <c r="D127" s="4"/>
      <c r="E127" s="4"/>
      <c r="F127" s="4"/>
    </row>
    <row r="128" spans="1:6">
      <c r="A128" s="4"/>
      <c r="B128" s="4"/>
      <c r="C128" s="4"/>
      <c r="D128" s="4"/>
      <c r="E128" s="4"/>
      <c r="F128" s="4"/>
    </row>
    <row r="129" spans="1:6">
      <c r="A129" s="4"/>
      <c r="B129" s="4"/>
      <c r="C129" s="4"/>
      <c r="D129" s="4"/>
      <c r="E129" s="4"/>
      <c r="F129" s="4"/>
    </row>
    <row r="130" spans="1:6">
      <c r="A130" s="4"/>
      <c r="B130" s="4"/>
      <c r="C130" s="4"/>
      <c r="D130" s="4"/>
      <c r="E130" s="4"/>
      <c r="F130" s="4"/>
    </row>
    <row r="131" spans="1:6">
      <c r="A131" s="4"/>
      <c r="B131" s="4"/>
      <c r="C131" s="4"/>
      <c r="D131" s="4"/>
      <c r="E131" s="4"/>
      <c r="F131" s="4"/>
    </row>
  </sheetData>
  <autoFilter ref="A1:L86" xr:uid="{00000000-0009-0000-0000-00000D000000}"/>
  <sortState xmlns:xlrd2="http://schemas.microsoft.com/office/spreadsheetml/2017/richdata2" ref="A2:F113">
    <sortCondition ref="A2:A113"/>
  </sortState>
  <phoneticPr fontId="1"/>
  <pageMargins left="0.7" right="0.7" top="0.75" bottom="0.75" header="0.3" footer="0.3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D72FD-97D3-7147-9FE9-AF1612F43A5A}">
  <sheetPr>
    <pageSetUpPr autoPageBreaks="0"/>
  </sheetPr>
  <dimension ref="A1:Q131"/>
  <sheetViews>
    <sheetView tabSelected="1" zoomScale="80" zoomScaleNormal="80" zoomScalePageLayoutView="80" workbookViewId="0">
      <pane ySplit="22" topLeftCell="A67" activePane="bottomLeft" state="frozen"/>
      <selection pane="bottomLeft" activeCell="N76" sqref="N76"/>
    </sheetView>
  </sheetViews>
  <sheetFormatPr baseColWidth="10" defaultColWidth="11.140625" defaultRowHeight="20"/>
  <cols>
    <col min="1" max="1" width="9.140625" bestFit="1" customWidth="1"/>
    <col min="2" max="2" width="5.5703125" bestFit="1" customWidth="1"/>
    <col min="3" max="3" width="9.5703125" bestFit="1" customWidth="1"/>
    <col min="4" max="4" width="19.42578125" bestFit="1" customWidth="1"/>
    <col min="5" max="5" width="7" bestFit="1" customWidth="1"/>
    <col min="6" max="6" width="4.7109375" bestFit="1" customWidth="1"/>
    <col min="7" max="7" width="8.140625" customWidth="1"/>
    <col min="8" max="8" width="3" bestFit="1" customWidth="1"/>
    <col min="9" max="9" width="23" customWidth="1"/>
    <col min="10" max="10" width="10.85546875" bestFit="1" customWidth="1"/>
    <col min="11" max="11" width="8.5703125" bestFit="1" customWidth="1"/>
    <col min="12" max="12" width="10.85546875" bestFit="1" customWidth="1"/>
    <col min="15" max="15" width="11" customWidth="1"/>
    <col min="16" max="16" width="22.7109375" bestFit="1" customWidth="1"/>
  </cols>
  <sheetData>
    <row r="1" spans="1:17" ht="2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N1" s="2" t="s">
        <v>6</v>
      </c>
      <c r="O1" t="s">
        <v>7</v>
      </c>
    </row>
    <row r="2" spans="1:17" ht="26" thickBot="1">
      <c r="A2" s="15">
        <v>45748</v>
      </c>
      <c r="B2" s="4"/>
      <c r="C2" s="4" t="s">
        <v>28</v>
      </c>
      <c r="D2" s="4" t="s">
        <v>131</v>
      </c>
      <c r="E2" s="4">
        <v>0</v>
      </c>
      <c r="F2" s="4"/>
      <c r="I2" s="5" t="s">
        <v>9</v>
      </c>
      <c r="J2" s="5">
        <f>SUM(E2:E131)</f>
        <v>307611</v>
      </c>
      <c r="K2" s="5" t="s">
        <v>10</v>
      </c>
      <c r="L2" s="5">
        <v>300000</v>
      </c>
      <c r="M2" s="6">
        <f>L2-J2</f>
        <v>-7611</v>
      </c>
      <c r="N2" s="7">
        <f ca="1">DATE(YEAR(TODAY()), MONTH(TODAY())+1, 0) - TODAY()+1</f>
        <v>9</v>
      </c>
      <c r="O2">
        <f ca="1">M2/N2</f>
        <v>-845.66666666666663</v>
      </c>
    </row>
    <row r="3" spans="1:17">
      <c r="A3" s="3">
        <v>45748</v>
      </c>
      <c r="B3" s="4"/>
      <c r="C3" s="4" t="s">
        <v>28</v>
      </c>
      <c r="D3" s="4" t="s">
        <v>162</v>
      </c>
      <c r="E3" s="4">
        <v>0</v>
      </c>
      <c r="F3" s="4">
        <v>1</v>
      </c>
      <c r="J3" t="s">
        <v>12</v>
      </c>
      <c r="K3" t="s">
        <v>13</v>
      </c>
      <c r="L3" t="s">
        <v>14</v>
      </c>
    </row>
    <row r="4" spans="1:17" ht="24">
      <c r="A4" s="15">
        <v>45748</v>
      </c>
      <c r="B4" s="9">
        <v>1</v>
      </c>
      <c r="C4" s="9" t="s">
        <v>176</v>
      </c>
      <c r="D4" s="9" t="s">
        <v>189</v>
      </c>
      <c r="E4" s="9">
        <v>1284</v>
      </c>
      <c r="F4" s="9"/>
      <c r="H4" s="4">
        <v>1</v>
      </c>
      <c r="I4" s="4" t="s">
        <v>16</v>
      </c>
      <c r="J4" s="4">
        <f>SUMIF(C2:C131,I4,E2:E131)</f>
        <v>4480</v>
      </c>
      <c r="K4" s="4">
        <v>0</v>
      </c>
      <c r="L4" s="10">
        <f>K4-J4</f>
        <v>-4480</v>
      </c>
      <c r="O4" s="11" t="s">
        <v>17</v>
      </c>
      <c r="P4" s="12" t="s">
        <v>18</v>
      </c>
      <c r="Q4" s="12">
        <f>SUMIF(F2:F131,1,E2:E131)</f>
        <v>157548</v>
      </c>
    </row>
    <row r="5" spans="1:17" ht="24">
      <c r="A5" s="3">
        <v>45748</v>
      </c>
      <c r="B5" s="4"/>
      <c r="C5" s="4" t="s">
        <v>178</v>
      </c>
      <c r="D5" s="4" t="s">
        <v>229</v>
      </c>
      <c r="E5" s="4">
        <v>880</v>
      </c>
      <c r="F5" s="9"/>
      <c r="H5" s="4">
        <v>2</v>
      </c>
      <c r="I5" s="4" t="s">
        <v>21</v>
      </c>
      <c r="J5" s="4">
        <f>SUMIF(C2:C131,I5,E2:E131)</f>
        <v>46129</v>
      </c>
      <c r="K5" s="4">
        <v>40000</v>
      </c>
      <c r="L5" s="10">
        <f>K5-J5</f>
        <v>-6129</v>
      </c>
      <c r="O5" s="11">
        <v>1</v>
      </c>
      <c r="P5" s="13" t="s">
        <v>22</v>
      </c>
      <c r="Q5" s="12">
        <f>SUMIF( $B$2:$B$131,1,$E$2:$E$131)</f>
        <v>120697</v>
      </c>
    </row>
    <row r="6" spans="1:17" ht="24">
      <c r="A6" s="3">
        <v>45749</v>
      </c>
      <c r="B6" s="4">
        <v>9</v>
      </c>
      <c r="C6" s="4" t="s">
        <v>8</v>
      </c>
      <c r="D6" s="4" t="s">
        <v>224</v>
      </c>
      <c r="E6" s="4">
        <v>847</v>
      </c>
      <c r="F6" s="4"/>
      <c r="H6" s="4">
        <v>3</v>
      </c>
      <c r="I6" s="4" t="s">
        <v>11</v>
      </c>
      <c r="J6" s="4">
        <f>SUMIF(C2:C131,I6,E2:E131)</f>
        <v>50780</v>
      </c>
      <c r="K6" s="4">
        <v>40000</v>
      </c>
      <c r="L6" s="10">
        <f t="shared" ref="L6:L21" si="0">K6-J6</f>
        <v>-10780</v>
      </c>
      <c r="O6" s="11"/>
      <c r="P6" s="13"/>
      <c r="Q6" s="12"/>
    </row>
    <row r="7" spans="1:17" ht="24">
      <c r="A7" s="3">
        <v>45749</v>
      </c>
      <c r="B7" s="4">
        <v>9</v>
      </c>
      <c r="C7" s="4" t="s">
        <v>8</v>
      </c>
      <c r="D7" s="4" t="s">
        <v>224</v>
      </c>
      <c r="E7" s="4">
        <v>1243</v>
      </c>
      <c r="F7" s="4"/>
      <c r="H7" s="4">
        <v>4</v>
      </c>
      <c r="I7" s="4" t="s">
        <v>26</v>
      </c>
      <c r="J7" s="4">
        <f>SUMIF(C2:C131,I7,E2:E131)</f>
        <v>20192</v>
      </c>
      <c r="K7" s="4">
        <v>23030</v>
      </c>
      <c r="L7" s="10">
        <f t="shared" si="0"/>
        <v>2838</v>
      </c>
      <c r="O7" s="11">
        <v>3</v>
      </c>
      <c r="P7" s="13" t="s">
        <v>27</v>
      </c>
      <c r="Q7" s="12">
        <f>SUMIF( $B$2:$B$131,3,$E$2:$E$131)</f>
        <v>4214</v>
      </c>
    </row>
    <row r="8" spans="1:17" ht="24">
      <c r="A8" s="3">
        <v>45749</v>
      </c>
      <c r="B8" s="4">
        <v>1</v>
      </c>
      <c r="C8" s="4" t="s">
        <v>259</v>
      </c>
      <c r="D8" s="4" t="s">
        <v>260</v>
      </c>
      <c r="E8" s="4">
        <v>2277</v>
      </c>
      <c r="F8" s="4"/>
      <c r="H8" s="4">
        <v>5</v>
      </c>
      <c r="I8" s="4" t="s">
        <v>30</v>
      </c>
      <c r="J8" s="4">
        <f>SUMIF(C2:C131,I8,E2:E131)</f>
        <v>30533</v>
      </c>
      <c r="K8" s="4">
        <v>10000</v>
      </c>
      <c r="L8" s="10">
        <f t="shared" si="0"/>
        <v>-20533</v>
      </c>
      <c r="O8" s="11">
        <v>4</v>
      </c>
      <c r="P8" s="13" t="s">
        <v>31</v>
      </c>
      <c r="Q8" s="12">
        <f>SUMIF( $B$2:$B$131,4,$E$2:$E$131)</f>
        <v>2000</v>
      </c>
    </row>
    <row r="9" spans="1:17" ht="24">
      <c r="A9" s="3">
        <v>45750</v>
      </c>
      <c r="B9" s="4">
        <v>1</v>
      </c>
      <c r="C9" s="4" t="s">
        <v>176</v>
      </c>
      <c r="D9" s="4" t="s">
        <v>209</v>
      </c>
      <c r="E9" s="4">
        <v>842</v>
      </c>
      <c r="F9" s="4"/>
      <c r="H9" s="4">
        <v>6</v>
      </c>
      <c r="I9" s="4" t="s">
        <v>34</v>
      </c>
      <c r="J9" s="4">
        <f>SUMIF(C2:C131,I9,E2:E131)</f>
        <v>0</v>
      </c>
      <c r="K9" s="4">
        <v>0</v>
      </c>
      <c r="L9" s="10">
        <f t="shared" si="0"/>
        <v>0</v>
      </c>
      <c r="O9" s="11"/>
      <c r="P9" s="13"/>
      <c r="Q9" s="12"/>
    </row>
    <row r="10" spans="1:17" ht="24">
      <c r="A10" s="3">
        <v>45750</v>
      </c>
      <c r="B10" s="4">
        <v>1</v>
      </c>
      <c r="C10" s="4" t="s">
        <v>176</v>
      </c>
      <c r="D10" s="4" t="s">
        <v>189</v>
      </c>
      <c r="E10" s="4">
        <v>2331</v>
      </c>
      <c r="F10" s="4"/>
      <c r="H10" s="4">
        <v>7</v>
      </c>
      <c r="I10" s="4" t="s">
        <v>36</v>
      </c>
      <c r="J10" s="4">
        <f>SUMIF(C2:C131,I10,E2:E131)</f>
        <v>7600</v>
      </c>
      <c r="K10" s="4">
        <v>7600</v>
      </c>
      <c r="L10" s="10">
        <f t="shared" si="0"/>
        <v>0</v>
      </c>
      <c r="O10" s="11">
        <v>6</v>
      </c>
      <c r="P10" s="13" t="s">
        <v>37</v>
      </c>
      <c r="Q10" s="12">
        <f>SUMIF( $B$2:$B$131,6,$E$2:$E$131)</f>
        <v>0</v>
      </c>
    </row>
    <row r="11" spans="1:17" ht="24">
      <c r="A11" s="8">
        <v>45752</v>
      </c>
      <c r="B11" s="9">
        <v>1</v>
      </c>
      <c r="C11" s="9" t="s">
        <v>28</v>
      </c>
      <c r="D11" s="9" t="s">
        <v>41</v>
      </c>
      <c r="E11" s="9">
        <v>12000</v>
      </c>
      <c r="F11" s="9">
        <v>1</v>
      </c>
      <c r="H11" s="4">
        <v>8</v>
      </c>
      <c r="I11" s="4" t="s">
        <v>39</v>
      </c>
      <c r="J11" s="4">
        <f>SUMIF(C2:C131,I11,E2:E131)</f>
        <v>0</v>
      </c>
      <c r="K11" s="4">
        <v>4000</v>
      </c>
      <c r="L11" s="10">
        <f t="shared" si="0"/>
        <v>4000</v>
      </c>
      <c r="O11" s="11">
        <v>7</v>
      </c>
      <c r="P11" s="13" t="s">
        <v>40</v>
      </c>
      <c r="Q11" s="12">
        <f>SUMIF( $B$2:$B$131,7,$E$2:$E$131)</f>
        <v>0</v>
      </c>
    </row>
    <row r="12" spans="1:17" ht="24">
      <c r="A12" s="3">
        <v>45752</v>
      </c>
      <c r="B12" s="4"/>
      <c r="C12" s="4" t="s">
        <v>8</v>
      </c>
      <c r="D12" s="4" t="s">
        <v>227</v>
      </c>
      <c r="E12" s="4">
        <v>14500</v>
      </c>
      <c r="F12" s="4"/>
      <c r="H12" s="4">
        <v>9</v>
      </c>
      <c r="I12" s="4" t="s">
        <v>42</v>
      </c>
      <c r="J12" s="4">
        <f>SUMIF(C2:C131,I12,E2:E131)</f>
        <v>0</v>
      </c>
      <c r="K12" s="4">
        <v>0</v>
      </c>
      <c r="L12" s="10">
        <f t="shared" si="0"/>
        <v>0</v>
      </c>
      <c r="O12" s="11">
        <v>8</v>
      </c>
      <c r="P12" s="13" t="s">
        <v>43</v>
      </c>
      <c r="Q12" s="12">
        <f>SUMIF( $B$2:$B$131,8,$E$2:$E$131)</f>
        <v>10000</v>
      </c>
    </row>
    <row r="13" spans="1:17" ht="24">
      <c r="A13" s="3">
        <v>45752</v>
      </c>
      <c r="B13" s="4">
        <v>3</v>
      </c>
      <c r="C13" s="4" t="s">
        <v>176</v>
      </c>
      <c r="D13" s="4" t="s">
        <v>269</v>
      </c>
      <c r="E13" s="4">
        <v>570</v>
      </c>
      <c r="F13" s="4"/>
      <c r="H13" s="4">
        <v>10</v>
      </c>
      <c r="I13" s="4" t="s">
        <v>45</v>
      </c>
      <c r="J13" s="4">
        <f>SUMIF(C2:C131,I13,E2:E131)</f>
        <v>10000</v>
      </c>
      <c r="K13" s="4">
        <v>10000</v>
      </c>
      <c r="L13" s="10">
        <f t="shared" si="0"/>
        <v>0</v>
      </c>
      <c r="O13" s="11">
        <v>9</v>
      </c>
      <c r="P13" s="13" t="s">
        <v>46</v>
      </c>
      <c r="Q13" s="12">
        <f>SUMIF( $B$2:$B$131,9,$E$2:$E$131)</f>
        <v>27738</v>
      </c>
    </row>
    <row r="14" spans="1:17" ht="24">
      <c r="A14" s="3">
        <v>45752</v>
      </c>
      <c r="B14" s="4">
        <v>1</v>
      </c>
      <c r="C14" s="4" t="s">
        <v>176</v>
      </c>
      <c r="D14" s="3" t="s">
        <v>189</v>
      </c>
      <c r="E14" s="4">
        <v>2684</v>
      </c>
      <c r="F14" s="4"/>
      <c r="H14" s="4">
        <v>11</v>
      </c>
      <c r="I14" s="4" t="s">
        <v>49</v>
      </c>
      <c r="J14" s="4">
        <f>SUMIF(C2:C131,I14,E2:E131)</f>
        <v>4950</v>
      </c>
      <c r="K14" s="4">
        <v>10000</v>
      </c>
      <c r="L14" s="10">
        <f t="shared" si="0"/>
        <v>5050</v>
      </c>
      <c r="O14" s="11">
        <v>10</v>
      </c>
      <c r="P14" s="13" t="s">
        <v>50</v>
      </c>
      <c r="Q14" s="12">
        <f>SUMIF( $B$2:$B$131,10,$E$2:$E$131)</f>
        <v>4000</v>
      </c>
    </row>
    <row r="15" spans="1:17" ht="24">
      <c r="A15" s="3">
        <v>45752</v>
      </c>
      <c r="B15" s="4">
        <v>1</v>
      </c>
      <c r="C15" s="4" t="s">
        <v>181</v>
      </c>
      <c r="D15" s="4" t="s">
        <v>287</v>
      </c>
      <c r="E15" s="4">
        <v>2989</v>
      </c>
      <c r="F15" s="4"/>
      <c r="H15" s="4">
        <v>12</v>
      </c>
      <c r="I15" s="4" t="s">
        <v>19</v>
      </c>
      <c r="J15" s="4">
        <f>SUMIF(C2:C131,I15,E2:E131)</f>
        <v>8000</v>
      </c>
      <c r="K15" s="4">
        <v>10000</v>
      </c>
      <c r="L15" s="10">
        <f t="shared" si="0"/>
        <v>2000</v>
      </c>
      <c r="O15" s="11">
        <v>11</v>
      </c>
      <c r="P15" s="13" t="s">
        <v>52</v>
      </c>
      <c r="Q15" s="12">
        <f>SUMIF( $B$2:$B$131,11,$E$2:$E$131)</f>
        <v>14304</v>
      </c>
    </row>
    <row r="16" spans="1:17" ht="24">
      <c r="A16" s="3">
        <v>45752</v>
      </c>
      <c r="B16" s="4">
        <v>1</v>
      </c>
      <c r="C16" s="4" t="s">
        <v>183</v>
      </c>
      <c r="D16" s="4" t="s">
        <v>263</v>
      </c>
      <c r="E16" s="4">
        <v>1663</v>
      </c>
      <c r="F16" s="4"/>
      <c r="H16" s="4">
        <v>13</v>
      </c>
      <c r="I16" s="4" t="s">
        <v>55</v>
      </c>
      <c r="J16" s="4">
        <f>SUMIF(C2:C131,I16,E2:E131)</f>
        <v>0</v>
      </c>
      <c r="K16" s="4">
        <v>0</v>
      </c>
      <c r="L16" s="10">
        <f t="shared" si="0"/>
        <v>0</v>
      </c>
      <c r="O16" s="11">
        <v>12</v>
      </c>
      <c r="P16" s="13" t="s">
        <v>134</v>
      </c>
      <c r="Q16" s="12">
        <f>SUMIF( $B$2:$B$131,12,$E$2:$E$131)</f>
        <v>1122</v>
      </c>
    </row>
    <row r="17" spans="1:17" ht="24">
      <c r="A17" s="3">
        <v>45752</v>
      </c>
      <c r="B17" s="4">
        <v>1</v>
      </c>
      <c r="C17" s="4" t="s">
        <v>8</v>
      </c>
      <c r="D17" s="4" t="s">
        <v>262</v>
      </c>
      <c r="E17" s="4">
        <v>3080</v>
      </c>
      <c r="F17" s="4"/>
      <c r="H17" s="4">
        <v>14</v>
      </c>
      <c r="I17" s="4" t="s">
        <v>58</v>
      </c>
      <c r="J17" s="4">
        <f>SUMIF(C2:C131,I17,E2:E131)</f>
        <v>7780</v>
      </c>
      <c r="K17" s="4">
        <v>7780</v>
      </c>
      <c r="L17" s="10">
        <f t="shared" si="0"/>
        <v>0</v>
      </c>
      <c r="O17" s="11"/>
      <c r="P17" s="12" t="s">
        <v>56</v>
      </c>
      <c r="Q17" s="12">
        <f>J2-Q5-Q6-Q7-Q8-Q9-Q10-Q11-Q12-Q13--Q14-Q15-Q16</f>
        <v>131536</v>
      </c>
    </row>
    <row r="18" spans="1:17">
      <c r="A18" s="3">
        <v>45752</v>
      </c>
      <c r="B18" s="4">
        <v>1</v>
      </c>
      <c r="C18" s="4" t="s">
        <v>8</v>
      </c>
      <c r="D18" s="4" t="s">
        <v>201</v>
      </c>
      <c r="E18" s="4">
        <v>1400</v>
      </c>
      <c r="F18" s="4"/>
      <c r="H18" s="4">
        <v>15</v>
      </c>
      <c r="I18" s="4" t="s">
        <v>60</v>
      </c>
      <c r="J18" s="4">
        <f>SUMIF(C2:C131,I18,E2:E131)</f>
        <v>0</v>
      </c>
      <c r="K18" s="4">
        <v>0</v>
      </c>
      <c r="L18" s="10">
        <f t="shared" si="0"/>
        <v>0</v>
      </c>
    </row>
    <row r="19" spans="1:17">
      <c r="A19" s="3">
        <v>45752</v>
      </c>
      <c r="B19" s="4">
        <v>3</v>
      </c>
      <c r="C19" s="4" t="s">
        <v>176</v>
      </c>
      <c r="D19" s="4" t="s">
        <v>288</v>
      </c>
      <c r="E19" s="4">
        <v>850</v>
      </c>
      <c r="F19" s="4"/>
      <c r="H19" s="4">
        <v>16</v>
      </c>
      <c r="I19" s="4" t="s">
        <v>61</v>
      </c>
      <c r="J19" s="4">
        <f>SUMIF(C2:C131,I19,E2:E131)</f>
        <v>90330</v>
      </c>
      <c r="K19" s="4">
        <v>90330</v>
      </c>
      <c r="L19" s="10">
        <f t="shared" si="0"/>
        <v>0</v>
      </c>
    </row>
    <row r="20" spans="1:17">
      <c r="A20" s="3">
        <v>45752</v>
      </c>
      <c r="B20" s="4">
        <v>1</v>
      </c>
      <c r="C20" s="4" t="s">
        <v>176</v>
      </c>
      <c r="D20" s="4" t="s">
        <v>177</v>
      </c>
      <c r="E20" s="4">
        <v>3998</v>
      </c>
      <c r="F20" s="4"/>
      <c r="H20" s="4">
        <v>17</v>
      </c>
      <c r="I20" s="4" t="s">
        <v>28</v>
      </c>
      <c r="J20" s="4">
        <f>SUMIF(C3:C132,I20,E3:E132)</f>
        <v>16000</v>
      </c>
      <c r="K20" s="4">
        <v>44000</v>
      </c>
      <c r="L20" s="10">
        <f t="shared" si="0"/>
        <v>28000</v>
      </c>
    </row>
    <row r="21" spans="1:17">
      <c r="A21" s="3">
        <v>45753</v>
      </c>
      <c r="B21" s="4">
        <v>1</v>
      </c>
      <c r="C21" s="4" t="s">
        <v>8</v>
      </c>
      <c r="D21" s="4" t="s">
        <v>289</v>
      </c>
      <c r="E21" s="4">
        <v>3100</v>
      </c>
      <c r="F21" s="4"/>
      <c r="H21" s="4">
        <v>18</v>
      </c>
      <c r="I21" s="4" t="s">
        <v>64</v>
      </c>
      <c r="J21" s="4">
        <f>SUMIF(C3:C132,I21,E3:E132)</f>
        <v>8560</v>
      </c>
      <c r="K21" s="4">
        <v>5000</v>
      </c>
      <c r="L21" s="10">
        <f t="shared" si="0"/>
        <v>-3560</v>
      </c>
    </row>
    <row r="22" spans="1:17" ht="24">
      <c r="A22" s="3">
        <v>45753</v>
      </c>
      <c r="B22" s="4">
        <v>1</v>
      </c>
      <c r="C22" s="4" t="s">
        <v>8</v>
      </c>
      <c r="D22" s="4" t="s">
        <v>1</v>
      </c>
      <c r="E22" s="4">
        <v>1078</v>
      </c>
      <c r="F22" s="4"/>
      <c r="G22" s="16"/>
      <c r="H22" s="4"/>
      <c r="I22" s="17" t="s">
        <v>9</v>
      </c>
      <c r="J22" s="17">
        <f>SUM(J4:J21)</f>
        <v>305334</v>
      </c>
      <c r="K22" s="17">
        <f>SUM(K4:K21)</f>
        <v>301740</v>
      </c>
      <c r="L22" s="18">
        <f>SUM(L4:L21)</f>
        <v>-3594</v>
      </c>
    </row>
    <row r="23" spans="1:17" ht="24">
      <c r="A23" s="3">
        <v>45753</v>
      </c>
      <c r="B23" s="4">
        <v>1</v>
      </c>
      <c r="C23" s="4" t="s">
        <v>176</v>
      </c>
      <c r="D23" s="4" t="s">
        <v>244</v>
      </c>
      <c r="E23" s="4">
        <v>820</v>
      </c>
      <c r="F23" s="4"/>
      <c r="I23" s="19"/>
      <c r="J23" s="20"/>
    </row>
    <row r="24" spans="1:17" ht="24">
      <c r="A24" s="3">
        <v>45753</v>
      </c>
      <c r="B24" s="4">
        <v>1</v>
      </c>
      <c r="C24" s="4" t="s">
        <v>176</v>
      </c>
      <c r="D24" s="4" t="s">
        <v>200</v>
      </c>
      <c r="E24" s="4">
        <v>2299</v>
      </c>
      <c r="F24" s="4"/>
      <c r="G24" s="16"/>
      <c r="I24" s="19"/>
      <c r="J24" s="20"/>
    </row>
    <row r="25" spans="1:17" ht="24">
      <c r="A25" s="3">
        <v>45753</v>
      </c>
      <c r="B25" s="4">
        <v>1</v>
      </c>
      <c r="C25" s="4" t="s">
        <v>205</v>
      </c>
      <c r="D25" s="3" t="s">
        <v>290</v>
      </c>
      <c r="E25" s="4">
        <v>4950</v>
      </c>
      <c r="F25" s="4"/>
      <c r="I25" s="19"/>
      <c r="J25" s="20"/>
    </row>
    <row r="26" spans="1:17" ht="24">
      <c r="A26" s="8">
        <v>45754</v>
      </c>
      <c r="B26" s="9">
        <v>11</v>
      </c>
      <c r="C26" s="9" t="s">
        <v>26</v>
      </c>
      <c r="D26" s="9" t="s">
        <v>44</v>
      </c>
      <c r="E26" s="9">
        <v>2800</v>
      </c>
      <c r="F26" s="9">
        <v>1</v>
      </c>
      <c r="I26" s="19"/>
      <c r="J26" s="20"/>
    </row>
    <row r="27" spans="1:17" ht="24">
      <c r="A27" s="3">
        <v>45754</v>
      </c>
      <c r="B27" s="4">
        <v>1</v>
      </c>
      <c r="C27" s="4" t="s">
        <v>176</v>
      </c>
      <c r="D27" s="4" t="s">
        <v>215</v>
      </c>
      <c r="E27" s="4">
        <v>2137</v>
      </c>
      <c r="F27" s="4"/>
      <c r="I27" s="19"/>
      <c r="J27" s="20"/>
    </row>
    <row r="28" spans="1:17" ht="24">
      <c r="A28" s="3">
        <v>45754</v>
      </c>
      <c r="B28" s="4">
        <v>1</v>
      </c>
      <c r="C28" s="3" t="s">
        <v>291</v>
      </c>
      <c r="D28" s="4" t="s">
        <v>292</v>
      </c>
      <c r="E28" s="4">
        <v>1040</v>
      </c>
      <c r="F28" s="4"/>
      <c r="I28" s="19"/>
      <c r="J28" s="20"/>
    </row>
    <row r="29" spans="1:17" ht="24">
      <c r="A29" s="3">
        <v>45754</v>
      </c>
      <c r="B29" s="4">
        <v>1</v>
      </c>
      <c r="C29" s="4" t="s">
        <v>293</v>
      </c>
      <c r="D29" s="4" t="s">
        <v>302</v>
      </c>
      <c r="E29" s="4">
        <v>1350</v>
      </c>
      <c r="F29" s="4"/>
      <c r="I29" s="19"/>
      <c r="J29" s="20"/>
    </row>
    <row r="30" spans="1:17" ht="24">
      <c r="A30" s="8">
        <v>45755</v>
      </c>
      <c r="B30" s="9">
        <v>11</v>
      </c>
      <c r="C30" s="9" t="s">
        <v>19</v>
      </c>
      <c r="D30" s="9" t="s">
        <v>20</v>
      </c>
      <c r="E30" s="9">
        <v>3000</v>
      </c>
      <c r="F30" s="9">
        <v>1</v>
      </c>
      <c r="I30" s="19"/>
      <c r="J30" s="20"/>
    </row>
    <row r="31" spans="1:17" ht="24">
      <c r="A31" s="3">
        <v>45756</v>
      </c>
      <c r="B31" s="4">
        <v>1</v>
      </c>
      <c r="C31" s="4" t="s">
        <v>181</v>
      </c>
      <c r="D31" s="4" t="s">
        <v>245</v>
      </c>
      <c r="E31" s="4">
        <v>4614</v>
      </c>
      <c r="F31" s="4"/>
      <c r="I31" s="19"/>
      <c r="J31" s="20"/>
    </row>
    <row r="32" spans="1:17" ht="24">
      <c r="A32" s="3">
        <v>45756</v>
      </c>
      <c r="B32" s="4">
        <v>1</v>
      </c>
      <c r="C32" s="4" t="s">
        <v>181</v>
      </c>
      <c r="D32" s="4" t="s">
        <v>245</v>
      </c>
      <c r="E32" s="4">
        <v>294</v>
      </c>
      <c r="F32" s="4"/>
      <c r="I32" s="20"/>
      <c r="J32" s="20"/>
    </row>
    <row r="33" spans="1:6">
      <c r="A33" s="3">
        <v>45756</v>
      </c>
      <c r="B33" s="4">
        <v>1</v>
      </c>
      <c r="C33" s="4" t="s">
        <v>176</v>
      </c>
      <c r="D33" s="4" t="s">
        <v>189</v>
      </c>
      <c r="E33" s="4">
        <v>2559</v>
      </c>
      <c r="F33" s="4"/>
    </row>
    <row r="34" spans="1:6">
      <c r="A34" s="8">
        <v>45757</v>
      </c>
      <c r="B34" s="9">
        <v>1</v>
      </c>
      <c r="C34" s="9" t="s">
        <v>23</v>
      </c>
      <c r="D34" s="9" t="s">
        <v>24</v>
      </c>
      <c r="E34" s="9">
        <v>1300</v>
      </c>
      <c r="F34" s="9">
        <v>1</v>
      </c>
    </row>
    <row r="35" spans="1:6">
      <c r="A35" s="8">
        <v>45757</v>
      </c>
      <c r="B35" s="9">
        <v>8</v>
      </c>
      <c r="C35" s="9" t="s">
        <v>25</v>
      </c>
      <c r="D35" s="9" t="s">
        <v>160</v>
      </c>
      <c r="E35" s="9">
        <v>10000</v>
      </c>
      <c r="F35" s="9"/>
    </row>
    <row r="36" spans="1:6">
      <c r="A36" s="8">
        <v>45757</v>
      </c>
      <c r="B36" s="9">
        <v>4</v>
      </c>
      <c r="C36" s="9" t="s">
        <v>28</v>
      </c>
      <c r="D36" s="9" t="s">
        <v>29</v>
      </c>
      <c r="E36" s="9">
        <v>2000</v>
      </c>
      <c r="F36" s="9"/>
    </row>
    <row r="37" spans="1:6">
      <c r="A37" s="3">
        <v>45759</v>
      </c>
      <c r="B37" s="9">
        <v>3</v>
      </c>
      <c r="C37" s="9" t="s">
        <v>176</v>
      </c>
      <c r="D37" s="9" t="s">
        <v>276</v>
      </c>
      <c r="E37" s="9">
        <v>793</v>
      </c>
      <c r="F37" s="9"/>
    </row>
    <row r="38" spans="1:6">
      <c r="A38" s="3">
        <v>45759</v>
      </c>
      <c r="B38" s="4">
        <v>1</v>
      </c>
      <c r="C38" s="4" t="s">
        <v>176</v>
      </c>
      <c r="D38" s="4" t="s">
        <v>215</v>
      </c>
      <c r="E38" s="4">
        <v>1130</v>
      </c>
      <c r="F38" s="4"/>
    </row>
    <row r="39" spans="1:6">
      <c r="A39" s="3">
        <v>45759</v>
      </c>
      <c r="B39" s="4">
        <v>3</v>
      </c>
      <c r="C39" s="4" t="s">
        <v>176</v>
      </c>
      <c r="D39" s="4" t="s">
        <v>281</v>
      </c>
      <c r="E39" s="4">
        <v>740</v>
      </c>
      <c r="F39" s="4"/>
    </row>
    <row r="40" spans="1:6">
      <c r="A40" s="3">
        <v>45759</v>
      </c>
      <c r="B40" s="4">
        <v>1</v>
      </c>
      <c r="C40" s="4" t="s">
        <v>176</v>
      </c>
      <c r="D40" s="4" t="s">
        <v>189</v>
      </c>
      <c r="E40" s="4">
        <v>1855</v>
      </c>
      <c r="F40" s="4"/>
    </row>
    <row r="41" spans="1:6">
      <c r="A41" s="3">
        <v>45759</v>
      </c>
      <c r="B41" s="4">
        <v>1</v>
      </c>
      <c r="C41" s="4" t="s">
        <v>176</v>
      </c>
      <c r="D41" s="4" t="s">
        <v>186</v>
      </c>
      <c r="E41" s="4">
        <v>590</v>
      </c>
      <c r="F41" s="4"/>
    </row>
    <row r="42" spans="1:6">
      <c r="A42" s="3">
        <v>45759</v>
      </c>
      <c r="B42" s="4">
        <v>1</v>
      </c>
      <c r="C42" s="4" t="s">
        <v>291</v>
      </c>
      <c r="D42" s="4" t="s">
        <v>294</v>
      </c>
      <c r="E42" s="4">
        <v>1050</v>
      </c>
      <c r="F42" s="4"/>
    </row>
    <row r="43" spans="1:6">
      <c r="A43" s="3">
        <v>45759</v>
      </c>
      <c r="B43" s="4">
        <v>1</v>
      </c>
      <c r="C43" s="4" t="s">
        <v>291</v>
      </c>
      <c r="D43" s="4" t="s">
        <v>292</v>
      </c>
      <c r="E43" s="4">
        <v>1040</v>
      </c>
      <c r="F43" s="4"/>
    </row>
    <row r="44" spans="1:6">
      <c r="A44" s="3">
        <v>45760</v>
      </c>
      <c r="B44" s="4">
        <v>1</v>
      </c>
      <c r="C44" s="4" t="s">
        <v>8</v>
      </c>
      <c r="D44" s="4" t="s">
        <v>262</v>
      </c>
      <c r="E44" s="4">
        <v>1740</v>
      </c>
      <c r="F44" s="4"/>
    </row>
    <row r="45" spans="1:6">
      <c r="A45" s="3">
        <v>45760</v>
      </c>
      <c r="B45" s="4">
        <v>1</v>
      </c>
      <c r="C45" s="4" t="s">
        <v>176</v>
      </c>
      <c r="D45" s="4" t="s">
        <v>200</v>
      </c>
      <c r="E45" s="4">
        <v>2899</v>
      </c>
      <c r="F45" s="4"/>
    </row>
    <row r="46" spans="1:6">
      <c r="A46" s="3">
        <v>45760</v>
      </c>
      <c r="B46" s="4">
        <v>12</v>
      </c>
      <c r="C46" s="4" t="s">
        <v>176</v>
      </c>
      <c r="D46" s="4" t="s">
        <v>295</v>
      </c>
      <c r="E46" s="4">
        <v>1122</v>
      </c>
      <c r="F46" s="4"/>
    </row>
    <row r="47" spans="1:6">
      <c r="A47" s="3">
        <v>45760</v>
      </c>
      <c r="B47" s="4">
        <v>3</v>
      </c>
      <c r="C47" s="4" t="s">
        <v>176</v>
      </c>
      <c r="D47" s="4" t="s">
        <v>276</v>
      </c>
      <c r="E47" s="4">
        <v>753</v>
      </c>
      <c r="F47" s="4"/>
    </row>
    <row r="48" spans="1:6">
      <c r="A48" s="3">
        <v>45760</v>
      </c>
      <c r="B48" s="4">
        <v>1</v>
      </c>
      <c r="C48" s="4" t="s">
        <v>8</v>
      </c>
      <c r="D48" s="4" t="s">
        <v>192</v>
      </c>
      <c r="E48" s="4">
        <v>1610</v>
      </c>
      <c r="F48" s="4"/>
    </row>
    <row r="49" spans="1:6">
      <c r="A49" s="3">
        <v>45760</v>
      </c>
      <c r="B49" s="4">
        <v>1</v>
      </c>
      <c r="C49" s="4" t="s">
        <v>8</v>
      </c>
      <c r="D49" s="4" t="s">
        <v>296</v>
      </c>
      <c r="E49" s="4">
        <v>10560</v>
      </c>
      <c r="F49" s="4"/>
    </row>
    <row r="50" spans="1:6">
      <c r="A50" s="3">
        <v>45760</v>
      </c>
      <c r="B50" s="4">
        <v>9</v>
      </c>
      <c r="C50" s="4" t="s">
        <v>8</v>
      </c>
      <c r="D50" s="4" t="s">
        <v>297</v>
      </c>
      <c r="E50" s="4">
        <v>4552</v>
      </c>
      <c r="F50" s="4"/>
    </row>
    <row r="51" spans="1:6">
      <c r="A51" s="3">
        <v>45760</v>
      </c>
      <c r="B51" s="4">
        <v>1</v>
      </c>
      <c r="C51" s="4" t="s">
        <v>187</v>
      </c>
      <c r="D51" s="4" t="s">
        <v>299</v>
      </c>
      <c r="E51" s="4">
        <v>2998</v>
      </c>
      <c r="F51" s="4">
        <v>1</v>
      </c>
    </row>
    <row r="52" spans="1:6">
      <c r="A52" s="8">
        <v>45761</v>
      </c>
      <c r="B52" s="9">
        <v>1</v>
      </c>
      <c r="C52" s="9" t="s">
        <v>32</v>
      </c>
      <c r="D52" s="9" t="s">
        <v>33</v>
      </c>
      <c r="E52" s="9">
        <v>1190</v>
      </c>
      <c r="F52" s="9">
        <v>1</v>
      </c>
    </row>
    <row r="53" spans="1:6">
      <c r="A53" s="3">
        <v>45761</v>
      </c>
      <c r="B53" s="4">
        <v>9</v>
      </c>
      <c r="C53" s="4" t="s">
        <v>64</v>
      </c>
      <c r="D53" s="4" t="s">
        <v>35</v>
      </c>
      <c r="E53" s="4">
        <v>980</v>
      </c>
      <c r="F53" s="4">
        <v>1</v>
      </c>
    </row>
    <row r="54" spans="1:6">
      <c r="A54" s="3">
        <v>45761</v>
      </c>
      <c r="B54" s="4">
        <v>9</v>
      </c>
      <c r="C54" s="4" t="s">
        <v>181</v>
      </c>
      <c r="D54" s="4" t="s">
        <v>204</v>
      </c>
      <c r="E54" s="4">
        <v>7214</v>
      </c>
      <c r="F54" s="4"/>
    </row>
    <row r="55" spans="1:6">
      <c r="A55" s="15">
        <v>45761</v>
      </c>
      <c r="B55" s="4">
        <v>9</v>
      </c>
      <c r="C55" s="4" t="s">
        <v>181</v>
      </c>
      <c r="D55" s="4" t="s">
        <v>204</v>
      </c>
      <c r="E55" s="4">
        <v>1945</v>
      </c>
      <c r="F55" s="4"/>
    </row>
    <row r="56" spans="1:6">
      <c r="A56" s="8">
        <v>45762</v>
      </c>
      <c r="B56" s="9">
        <v>11</v>
      </c>
      <c r="C56" s="9" t="s">
        <v>19</v>
      </c>
      <c r="D56" s="9" t="s">
        <v>38</v>
      </c>
      <c r="E56" s="9">
        <v>3000</v>
      </c>
      <c r="F56" s="9">
        <v>1</v>
      </c>
    </row>
    <row r="57" spans="1:6">
      <c r="A57" s="3">
        <v>45762</v>
      </c>
      <c r="B57" s="4">
        <v>1</v>
      </c>
      <c r="C57" s="4" t="s">
        <v>64</v>
      </c>
      <c r="D57" s="4" t="s">
        <v>300</v>
      </c>
      <c r="E57" s="4">
        <v>2998</v>
      </c>
      <c r="F57" s="4">
        <v>1</v>
      </c>
    </row>
    <row r="58" spans="1:6">
      <c r="A58" s="3">
        <v>45763</v>
      </c>
      <c r="B58" s="4">
        <v>1</v>
      </c>
      <c r="C58" s="4" t="s">
        <v>8</v>
      </c>
      <c r="D58" s="4" t="s">
        <v>301</v>
      </c>
      <c r="E58" s="4">
        <v>1400</v>
      </c>
      <c r="F58" s="14"/>
    </row>
    <row r="59" spans="1:6">
      <c r="A59" s="3">
        <v>45764</v>
      </c>
      <c r="B59" s="4">
        <v>1</v>
      </c>
      <c r="C59" s="4" t="s">
        <v>176</v>
      </c>
      <c r="D59" s="4" t="s">
        <v>186</v>
      </c>
      <c r="E59" s="4">
        <v>480</v>
      </c>
      <c r="F59" s="4"/>
    </row>
    <row r="60" spans="1:6">
      <c r="A60" s="3">
        <v>45764</v>
      </c>
      <c r="B60" s="4">
        <v>1</v>
      </c>
      <c r="C60" s="4" t="s">
        <v>176</v>
      </c>
      <c r="D60" s="4" t="s">
        <v>189</v>
      </c>
      <c r="E60" s="4">
        <v>2216</v>
      </c>
      <c r="F60" s="4"/>
    </row>
    <row r="61" spans="1:6">
      <c r="A61" s="3">
        <v>45765</v>
      </c>
      <c r="B61" s="4">
        <v>1</v>
      </c>
      <c r="C61" s="4" t="s">
        <v>176</v>
      </c>
      <c r="D61" s="4" t="s">
        <v>189</v>
      </c>
      <c r="E61" s="4">
        <v>1531</v>
      </c>
      <c r="F61" s="4"/>
    </row>
    <row r="62" spans="1:6">
      <c r="A62" s="3">
        <v>45765</v>
      </c>
      <c r="B62" s="4">
        <v>1</v>
      </c>
      <c r="C62" s="4" t="s">
        <v>176</v>
      </c>
      <c r="D62" s="4" t="s">
        <v>243</v>
      </c>
      <c r="E62" s="4">
        <v>842</v>
      </c>
      <c r="F62" s="4"/>
    </row>
    <row r="63" spans="1:6">
      <c r="A63" s="3">
        <v>45765</v>
      </c>
      <c r="B63" s="4">
        <v>9</v>
      </c>
      <c r="C63" s="4" t="s">
        <v>181</v>
      </c>
      <c r="D63" s="4" t="s">
        <v>204</v>
      </c>
      <c r="E63" s="4">
        <v>4931</v>
      </c>
      <c r="F63" s="4"/>
    </row>
    <row r="64" spans="1:6">
      <c r="A64" s="3">
        <v>45766</v>
      </c>
      <c r="B64" s="4">
        <v>1</v>
      </c>
      <c r="C64" s="4" t="s">
        <v>181</v>
      </c>
      <c r="D64" s="4" t="s">
        <v>215</v>
      </c>
      <c r="E64" s="4">
        <v>1481</v>
      </c>
      <c r="F64" s="4"/>
    </row>
    <row r="65" spans="1:6">
      <c r="A65" s="3">
        <v>45766</v>
      </c>
      <c r="B65" s="4">
        <v>1</v>
      </c>
      <c r="C65" s="4" t="s">
        <v>176</v>
      </c>
      <c r="D65" s="4" t="s">
        <v>189</v>
      </c>
      <c r="E65" s="4">
        <v>3135</v>
      </c>
      <c r="F65" s="4"/>
    </row>
    <row r="66" spans="1:6">
      <c r="A66" s="3">
        <v>45767</v>
      </c>
      <c r="B66" s="4"/>
      <c r="C66" s="4" t="s">
        <v>8</v>
      </c>
      <c r="D66" s="4" t="s">
        <v>196</v>
      </c>
      <c r="E66" s="4">
        <v>3000</v>
      </c>
      <c r="F66" s="4"/>
    </row>
    <row r="67" spans="1:6">
      <c r="A67" s="3">
        <v>45767</v>
      </c>
      <c r="B67" s="4"/>
      <c r="C67" s="4" t="s">
        <v>176</v>
      </c>
      <c r="D67" s="4" t="s">
        <v>229</v>
      </c>
      <c r="E67" s="4">
        <v>950</v>
      </c>
      <c r="F67" s="4"/>
    </row>
    <row r="68" spans="1:6">
      <c r="A68" s="3">
        <v>45767</v>
      </c>
      <c r="B68" s="4">
        <v>1</v>
      </c>
      <c r="C68" s="4" t="s">
        <v>176</v>
      </c>
      <c r="D68" s="4" t="s">
        <v>200</v>
      </c>
      <c r="E68" s="4">
        <v>3316</v>
      </c>
      <c r="F68" s="4"/>
    </row>
    <row r="69" spans="1:6">
      <c r="A69" s="3">
        <v>45767</v>
      </c>
      <c r="B69" s="4">
        <v>1</v>
      </c>
      <c r="C69" s="4" t="s">
        <v>181</v>
      </c>
      <c r="D69" s="4" t="s">
        <v>268</v>
      </c>
      <c r="E69" s="4">
        <v>666</v>
      </c>
      <c r="F69" s="4"/>
    </row>
    <row r="70" spans="1:6">
      <c r="A70" s="3">
        <v>45767</v>
      </c>
      <c r="B70" s="4">
        <v>1</v>
      </c>
      <c r="C70" s="4" t="s">
        <v>181</v>
      </c>
      <c r="D70" s="4" t="s">
        <v>303</v>
      </c>
      <c r="E70" s="4">
        <v>294</v>
      </c>
      <c r="F70" s="4"/>
    </row>
    <row r="71" spans="1:6">
      <c r="A71" s="3">
        <v>45767</v>
      </c>
      <c r="B71" s="4">
        <v>1</v>
      </c>
      <c r="C71" s="4" t="s">
        <v>176</v>
      </c>
      <c r="D71" s="4" t="s">
        <v>180</v>
      </c>
      <c r="E71" s="4">
        <v>2523</v>
      </c>
      <c r="F71" s="4"/>
    </row>
    <row r="72" spans="1:6">
      <c r="A72" s="3">
        <v>45767</v>
      </c>
      <c r="B72" s="4">
        <v>9</v>
      </c>
      <c r="C72" s="4" t="s">
        <v>181</v>
      </c>
      <c r="D72" s="4" t="s">
        <v>204</v>
      </c>
      <c r="E72" s="4">
        <v>978</v>
      </c>
      <c r="F72" s="4"/>
    </row>
    <row r="73" spans="1:6">
      <c r="A73" s="3">
        <v>45767</v>
      </c>
      <c r="B73" s="4">
        <v>9</v>
      </c>
      <c r="C73" s="4" t="s">
        <v>181</v>
      </c>
      <c r="D73" s="4" t="s">
        <v>204</v>
      </c>
      <c r="E73" s="4">
        <v>2882</v>
      </c>
      <c r="F73" s="4"/>
    </row>
    <row r="74" spans="1:6">
      <c r="A74" s="3">
        <v>45767</v>
      </c>
      <c r="B74" s="4">
        <v>9</v>
      </c>
      <c r="C74" s="4" t="s">
        <v>64</v>
      </c>
      <c r="D74" s="4" t="s">
        <v>304</v>
      </c>
      <c r="E74" s="4">
        <v>1584</v>
      </c>
      <c r="F74" s="4"/>
    </row>
    <row r="75" spans="1:6">
      <c r="A75" s="3">
        <v>45767</v>
      </c>
      <c r="B75" s="4">
        <v>9</v>
      </c>
      <c r="C75" s="4" t="s">
        <v>181</v>
      </c>
      <c r="D75" s="4" t="s">
        <v>204</v>
      </c>
      <c r="E75" s="4">
        <v>582</v>
      </c>
      <c r="F75" s="4"/>
    </row>
    <row r="76" spans="1:6">
      <c r="A76" s="3">
        <v>45772</v>
      </c>
      <c r="B76" s="4"/>
      <c r="C76" s="4" t="s">
        <v>166</v>
      </c>
      <c r="D76" s="4" t="s">
        <v>166</v>
      </c>
      <c r="E76" s="4">
        <v>0</v>
      </c>
      <c r="F76" s="4">
        <v>1</v>
      </c>
    </row>
    <row r="77" spans="1:6">
      <c r="A77" s="3">
        <v>45774</v>
      </c>
      <c r="B77" s="4">
        <v>11</v>
      </c>
      <c r="C77" s="4" t="s">
        <v>53</v>
      </c>
      <c r="D77" s="4" t="s">
        <v>54</v>
      </c>
      <c r="E77" s="4">
        <v>2000</v>
      </c>
      <c r="F77" s="4">
        <v>1</v>
      </c>
    </row>
    <row r="78" spans="1:6">
      <c r="A78" s="3">
        <v>45774</v>
      </c>
      <c r="B78" s="9">
        <v>11</v>
      </c>
      <c r="C78" s="14" t="s">
        <v>47</v>
      </c>
      <c r="D78" s="14" t="s">
        <v>48</v>
      </c>
      <c r="E78" s="14">
        <v>1504</v>
      </c>
      <c r="F78" s="9">
        <v>1</v>
      </c>
    </row>
    <row r="79" spans="1:6">
      <c r="A79" s="3">
        <v>45774</v>
      </c>
      <c r="B79" s="9"/>
      <c r="C79" s="9" t="s">
        <v>51</v>
      </c>
      <c r="D79" s="9" t="s">
        <v>257</v>
      </c>
      <c r="E79" s="9">
        <v>4100</v>
      </c>
      <c r="F79" s="9">
        <v>1</v>
      </c>
    </row>
    <row r="80" spans="1:6">
      <c r="A80" s="3">
        <v>45774</v>
      </c>
      <c r="B80" s="4"/>
      <c r="C80" s="4" t="s">
        <v>57</v>
      </c>
      <c r="D80" s="4" t="s">
        <v>258</v>
      </c>
      <c r="E80" s="4">
        <v>3500</v>
      </c>
      <c r="F80" s="4">
        <v>1</v>
      </c>
    </row>
    <row r="81" spans="1:6">
      <c r="A81" s="15">
        <v>45775</v>
      </c>
      <c r="B81" s="9">
        <v>1</v>
      </c>
      <c r="C81" s="9" t="s">
        <v>26</v>
      </c>
      <c r="D81" s="9" t="s">
        <v>59</v>
      </c>
      <c r="E81" s="9">
        <v>524</v>
      </c>
      <c r="F81" s="9">
        <v>1</v>
      </c>
    </row>
    <row r="82" spans="1:6">
      <c r="A82" s="15">
        <v>45775</v>
      </c>
      <c r="B82" s="9"/>
      <c r="C82" s="9" t="s">
        <v>61</v>
      </c>
      <c r="D82" s="9" t="s">
        <v>61</v>
      </c>
      <c r="E82" s="9">
        <v>90330</v>
      </c>
      <c r="F82" s="9">
        <v>1</v>
      </c>
    </row>
    <row r="83" spans="1:6">
      <c r="A83" s="15">
        <v>45775</v>
      </c>
      <c r="B83" s="9"/>
      <c r="C83" s="9" t="s">
        <v>62</v>
      </c>
      <c r="D83" s="9" t="s">
        <v>63</v>
      </c>
      <c r="E83" s="9">
        <v>4476</v>
      </c>
      <c r="F83" s="9">
        <v>1</v>
      </c>
    </row>
    <row r="84" spans="1:6">
      <c r="A84" s="15">
        <v>45775</v>
      </c>
      <c r="B84" s="9">
        <v>1</v>
      </c>
      <c r="C84" s="9" t="s">
        <v>26</v>
      </c>
      <c r="D84" s="9" t="s">
        <v>66</v>
      </c>
      <c r="E84" s="9">
        <v>1650</v>
      </c>
      <c r="F84" s="9">
        <v>1</v>
      </c>
    </row>
    <row r="85" spans="1:6">
      <c r="A85" s="15">
        <v>45775</v>
      </c>
      <c r="B85" s="9">
        <v>10</v>
      </c>
      <c r="C85" s="9" t="s">
        <v>26</v>
      </c>
      <c r="D85" s="9" t="s">
        <v>67</v>
      </c>
      <c r="E85" s="9">
        <v>3500</v>
      </c>
      <c r="F85" s="9">
        <v>1</v>
      </c>
    </row>
    <row r="86" spans="1:6">
      <c r="A86" s="15">
        <v>45775</v>
      </c>
      <c r="B86" s="9">
        <v>1</v>
      </c>
      <c r="C86" s="9" t="s">
        <v>23</v>
      </c>
      <c r="D86" s="9" t="s">
        <v>68</v>
      </c>
      <c r="E86" s="9">
        <v>7780</v>
      </c>
      <c r="F86" s="9">
        <v>1</v>
      </c>
    </row>
    <row r="87" spans="1:6">
      <c r="A87" s="15">
        <v>45775</v>
      </c>
      <c r="B87" s="9">
        <v>1</v>
      </c>
      <c r="C87" s="9" t="s">
        <v>15</v>
      </c>
      <c r="D87" s="9" t="s">
        <v>69</v>
      </c>
      <c r="E87" s="9">
        <v>2130</v>
      </c>
      <c r="F87" s="9">
        <v>1</v>
      </c>
    </row>
    <row r="88" spans="1:6">
      <c r="A88" s="15">
        <v>45775</v>
      </c>
      <c r="B88" s="9">
        <v>3</v>
      </c>
      <c r="C88" s="9" t="s">
        <v>15</v>
      </c>
      <c r="D88" s="9" t="s">
        <v>70</v>
      </c>
      <c r="E88" s="9">
        <v>508</v>
      </c>
      <c r="F88" s="9">
        <v>1</v>
      </c>
    </row>
    <row r="89" spans="1:6">
      <c r="A89" s="15">
        <v>45775</v>
      </c>
      <c r="B89" s="9">
        <v>11</v>
      </c>
      <c r="C89" s="9" t="s">
        <v>71</v>
      </c>
      <c r="D89" s="9" t="s">
        <v>72</v>
      </c>
      <c r="E89" s="9">
        <v>2000</v>
      </c>
      <c r="F89" s="9">
        <v>1</v>
      </c>
    </row>
    <row r="90" spans="1:6">
      <c r="A90" s="15">
        <v>45775</v>
      </c>
      <c r="B90" s="9">
        <v>10</v>
      </c>
      <c r="C90" s="9" t="s">
        <v>8</v>
      </c>
      <c r="D90" s="9" t="s">
        <v>73</v>
      </c>
      <c r="E90" s="9">
        <v>500</v>
      </c>
      <c r="F90" s="9">
        <v>1</v>
      </c>
    </row>
    <row r="91" spans="1:6">
      <c r="A91" s="15">
        <v>45775</v>
      </c>
      <c r="B91" s="4">
        <v>1</v>
      </c>
      <c r="C91" s="4" t="s">
        <v>8</v>
      </c>
      <c r="D91" s="4" t="s">
        <v>74</v>
      </c>
      <c r="E91" s="4">
        <v>980</v>
      </c>
      <c r="F91" s="4">
        <v>1</v>
      </c>
    </row>
    <row r="92" spans="1:6">
      <c r="A92" s="15">
        <v>45775</v>
      </c>
      <c r="B92" s="9"/>
      <c r="C92" s="14" t="s">
        <v>47</v>
      </c>
      <c r="D92" s="14" t="s">
        <v>48</v>
      </c>
      <c r="E92" s="14">
        <v>1800</v>
      </c>
      <c r="F92" s="9">
        <v>1</v>
      </c>
    </row>
    <row r="93" spans="1:6">
      <c r="A93" s="3"/>
      <c r="B93" s="4"/>
      <c r="C93" s="4"/>
      <c r="D93" s="4"/>
      <c r="E93" s="4"/>
      <c r="F93" s="4"/>
    </row>
    <row r="94" spans="1:6">
      <c r="A94" s="15"/>
      <c r="B94" s="4"/>
      <c r="C94" s="4"/>
      <c r="D94" s="4"/>
      <c r="E94" s="4"/>
      <c r="F94" s="4"/>
    </row>
    <row r="95" spans="1:6">
      <c r="A95" s="3"/>
      <c r="B95" s="4"/>
      <c r="C95" s="4"/>
      <c r="D95" s="4"/>
      <c r="E95" s="4"/>
      <c r="F95" s="4"/>
    </row>
    <row r="96" spans="1:6">
      <c r="A96" s="15"/>
      <c r="B96" s="4"/>
      <c r="C96" s="4"/>
      <c r="D96" s="4"/>
      <c r="E96" s="4"/>
      <c r="F96" s="4"/>
    </row>
    <row r="97" spans="1:6">
      <c r="A97" s="3"/>
      <c r="B97" s="4"/>
      <c r="C97" s="4"/>
      <c r="D97" s="4"/>
      <c r="E97" s="4"/>
      <c r="F97" s="4"/>
    </row>
    <row r="98" spans="1:6">
      <c r="A98" s="3"/>
      <c r="B98" s="4"/>
      <c r="C98" s="4"/>
      <c r="D98" s="4"/>
      <c r="E98" s="4"/>
      <c r="F98" s="4"/>
    </row>
    <row r="99" spans="1:6">
      <c r="A99" s="3"/>
      <c r="B99" s="4"/>
      <c r="C99" s="4"/>
      <c r="D99" s="4"/>
      <c r="E99" s="4"/>
      <c r="F99" s="4"/>
    </row>
    <row r="100" spans="1:6">
      <c r="A100" s="3"/>
      <c r="B100" s="4"/>
      <c r="C100" s="4"/>
      <c r="D100" s="4"/>
      <c r="E100" s="4"/>
      <c r="F100" s="4"/>
    </row>
    <row r="101" spans="1:6">
      <c r="A101" s="15"/>
      <c r="B101" s="4"/>
      <c r="C101" s="4"/>
      <c r="D101" s="4"/>
      <c r="E101" s="4"/>
      <c r="F101" s="4"/>
    </row>
    <row r="102" spans="1:6">
      <c r="A102" s="3"/>
      <c r="B102" s="4"/>
      <c r="C102" s="4"/>
      <c r="D102" s="4"/>
      <c r="E102" s="4"/>
      <c r="F102" s="4"/>
    </row>
    <row r="103" spans="1:6">
      <c r="A103" s="3"/>
      <c r="B103" s="4"/>
      <c r="C103" s="4"/>
      <c r="D103" s="4"/>
      <c r="E103" s="4"/>
      <c r="F103" s="4"/>
    </row>
    <row r="104" spans="1:6">
      <c r="A104" s="3"/>
      <c r="B104" s="4"/>
      <c r="C104" s="4"/>
      <c r="D104" s="4"/>
      <c r="E104" s="4"/>
      <c r="F104" s="4"/>
    </row>
    <row r="105" spans="1:6">
      <c r="A105" s="3"/>
      <c r="B105" s="4"/>
      <c r="C105" s="4"/>
      <c r="D105" s="4"/>
      <c r="E105" s="4"/>
      <c r="F105" s="4"/>
    </row>
    <row r="106" spans="1:6">
      <c r="A106" s="3"/>
      <c r="B106" s="4"/>
      <c r="C106" s="4"/>
      <c r="D106" s="4"/>
      <c r="E106" s="4"/>
      <c r="F106" s="4"/>
    </row>
    <row r="107" spans="1:6">
      <c r="A107" s="3"/>
      <c r="B107" s="4"/>
      <c r="C107" s="4"/>
      <c r="D107" s="4"/>
      <c r="E107" s="4"/>
      <c r="F107" s="4"/>
    </row>
    <row r="108" spans="1:6">
      <c r="A108" s="3"/>
      <c r="B108" s="4"/>
      <c r="C108" s="4"/>
      <c r="D108" s="4"/>
      <c r="E108" s="4"/>
      <c r="F108" s="4"/>
    </row>
    <row r="109" spans="1:6">
      <c r="A109" s="3"/>
      <c r="B109" s="4"/>
      <c r="C109" s="4"/>
      <c r="D109" s="4"/>
      <c r="E109" s="4"/>
      <c r="F109" s="4"/>
    </row>
    <row r="110" spans="1:6">
      <c r="A110" s="3"/>
      <c r="B110" s="4"/>
      <c r="C110" s="4"/>
      <c r="D110" s="4"/>
      <c r="E110" s="4"/>
      <c r="F110" s="4"/>
    </row>
    <row r="111" spans="1:6">
      <c r="A111" s="3"/>
      <c r="B111" s="4"/>
      <c r="C111" s="4"/>
      <c r="D111" s="4"/>
      <c r="E111" s="4"/>
      <c r="F111" s="4"/>
    </row>
    <row r="112" spans="1:6">
      <c r="A112" s="3"/>
      <c r="B112" s="4"/>
      <c r="C112" s="4"/>
      <c r="D112" s="4"/>
      <c r="E112" s="4"/>
      <c r="F112" s="4"/>
    </row>
    <row r="113" spans="1:6">
      <c r="A113" s="3"/>
      <c r="B113" s="4"/>
      <c r="C113" s="4"/>
      <c r="D113" s="4"/>
      <c r="E113" s="4"/>
      <c r="F113" s="4"/>
    </row>
    <row r="114" spans="1:6">
      <c r="A114" s="3"/>
      <c r="B114" s="4"/>
      <c r="C114" s="4"/>
      <c r="D114" s="4"/>
      <c r="E114" s="4"/>
      <c r="F114" s="4"/>
    </row>
    <row r="115" spans="1:6">
      <c r="A115" s="3"/>
      <c r="B115" s="4"/>
      <c r="C115" s="4"/>
      <c r="D115" s="4"/>
      <c r="E115" s="4"/>
      <c r="F115" s="4"/>
    </row>
    <row r="116" spans="1:6">
      <c r="A116" s="3"/>
      <c r="B116" s="4"/>
      <c r="C116" s="4"/>
      <c r="D116" s="4"/>
      <c r="E116" s="4"/>
      <c r="F116" s="4"/>
    </row>
    <row r="117" spans="1:6">
      <c r="A117" s="4"/>
      <c r="B117" s="4"/>
      <c r="C117" s="4"/>
      <c r="D117" s="4"/>
      <c r="E117" s="4"/>
      <c r="F117" s="4"/>
    </row>
    <row r="118" spans="1:6">
      <c r="A118" s="4"/>
      <c r="B118" s="4"/>
      <c r="C118" s="4"/>
      <c r="D118" s="4"/>
      <c r="E118" s="4"/>
      <c r="F118" s="4"/>
    </row>
    <row r="119" spans="1:6">
      <c r="A119" s="4"/>
      <c r="B119" s="4"/>
      <c r="C119" s="4"/>
      <c r="D119" s="4"/>
      <c r="E119" s="4"/>
      <c r="F119" s="4"/>
    </row>
    <row r="120" spans="1:6">
      <c r="A120" s="4"/>
      <c r="B120" s="4"/>
      <c r="C120" s="4"/>
      <c r="D120" s="4"/>
      <c r="E120" s="4"/>
      <c r="F120" s="4"/>
    </row>
    <row r="121" spans="1:6">
      <c r="A121" s="4"/>
      <c r="B121" s="4"/>
      <c r="C121" s="4"/>
      <c r="D121" s="4"/>
      <c r="E121" s="4"/>
      <c r="F121" s="4"/>
    </row>
    <row r="122" spans="1:6">
      <c r="A122" s="4"/>
      <c r="B122" s="4"/>
      <c r="C122" s="4"/>
      <c r="D122" s="4"/>
      <c r="E122" s="4"/>
      <c r="F122" s="4"/>
    </row>
    <row r="123" spans="1:6">
      <c r="A123" s="4"/>
      <c r="B123" s="4"/>
      <c r="C123" s="4"/>
      <c r="D123" s="4"/>
      <c r="E123" s="4"/>
      <c r="F123" s="4"/>
    </row>
    <row r="124" spans="1:6">
      <c r="A124" s="4"/>
      <c r="B124" s="4"/>
      <c r="C124" s="4"/>
      <c r="D124" s="4"/>
      <c r="E124" s="4"/>
      <c r="F124" s="4"/>
    </row>
    <row r="125" spans="1:6">
      <c r="A125" s="4"/>
      <c r="B125" s="4"/>
      <c r="C125" s="4"/>
      <c r="D125" s="4"/>
      <c r="E125" s="4"/>
      <c r="F125" s="4"/>
    </row>
    <row r="126" spans="1:6">
      <c r="A126" s="4"/>
      <c r="B126" s="4"/>
      <c r="C126" s="4"/>
      <c r="D126" s="4"/>
      <c r="E126" s="4"/>
      <c r="F126" s="4"/>
    </row>
    <row r="127" spans="1:6">
      <c r="A127" s="4"/>
      <c r="B127" s="4"/>
      <c r="C127" s="4"/>
      <c r="D127" s="4"/>
      <c r="E127" s="4"/>
      <c r="F127" s="4"/>
    </row>
    <row r="128" spans="1:6">
      <c r="A128" s="4"/>
      <c r="B128" s="4"/>
      <c r="C128" s="4"/>
      <c r="D128" s="4"/>
      <c r="E128" s="4"/>
      <c r="F128" s="4"/>
    </row>
    <row r="129" spans="1:6">
      <c r="A129" s="4"/>
      <c r="B129" s="4"/>
      <c r="C129" s="4"/>
      <c r="D129" s="4"/>
      <c r="E129" s="4"/>
      <c r="F129" s="4"/>
    </row>
    <row r="130" spans="1:6">
      <c r="A130" s="4"/>
      <c r="B130" s="4"/>
      <c r="C130" s="4"/>
      <c r="D130" s="4"/>
      <c r="E130" s="4"/>
      <c r="F130" s="4"/>
    </row>
    <row r="131" spans="1:6">
      <c r="A131" s="4"/>
      <c r="B131" s="4"/>
      <c r="C131" s="4"/>
      <c r="D131" s="4"/>
      <c r="E131" s="4"/>
      <c r="F131" s="4"/>
    </row>
  </sheetData>
  <autoFilter ref="A1:L86" xr:uid="{00000000-0009-0000-0000-00000D000000}"/>
  <sortState xmlns:xlrd2="http://schemas.microsoft.com/office/spreadsheetml/2017/richdata2" ref="A2:F92">
    <sortCondition ref="A2:A92"/>
  </sortState>
  <phoneticPr fontId="1"/>
  <pageMargins left="0.7" right="0.7" top="0.75" bottom="0.75" header="0.3" footer="0.3"/>
  <pageSetup paperSize="9"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ADAD-C511-9A45-8F7A-56043D919DB8}">
  <sheetPr>
    <pageSetUpPr autoPageBreaks="0"/>
  </sheetPr>
  <dimension ref="A1:Q131"/>
  <sheetViews>
    <sheetView zoomScale="80" zoomScaleNormal="80" zoomScalePageLayoutView="80" workbookViewId="0">
      <pane ySplit="22" topLeftCell="A23" activePane="bottomLeft" state="frozen"/>
      <selection pane="bottomLeft" activeCell="P29" sqref="P29"/>
    </sheetView>
  </sheetViews>
  <sheetFormatPr baseColWidth="10" defaultColWidth="11.140625" defaultRowHeight="20"/>
  <cols>
    <col min="1" max="1" width="9.140625" bestFit="1" customWidth="1"/>
    <col min="2" max="2" width="5.5703125" bestFit="1" customWidth="1"/>
    <col min="3" max="3" width="9.5703125" bestFit="1" customWidth="1"/>
    <col min="4" max="4" width="19.42578125" bestFit="1" customWidth="1"/>
    <col min="5" max="5" width="7" bestFit="1" customWidth="1"/>
    <col min="6" max="6" width="4.7109375" bestFit="1" customWidth="1"/>
    <col min="7" max="7" width="8.140625" customWidth="1"/>
    <col min="8" max="8" width="3" bestFit="1" customWidth="1"/>
    <col min="9" max="9" width="23" customWidth="1"/>
    <col min="10" max="10" width="10.85546875" bestFit="1" customWidth="1"/>
    <col min="11" max="11" width="8.5703125" bestFit="1" customWidth="1"/>
    <col min="12" max="12" width="10.85546875" bestFit="1" customWidth="1"/>
    <col min="15" max="15" width="11" customWidth="1"/>
    <col min="16" max="16" width="22.7109375" bestFit="1" customWidth="1"/>
  </cols>
  <sheetData>
    <row r="1" spans="1:17" ht="2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N1" s="2" t="s">
        <v>6</v>
      </c>
      <c r="O1" t="s">
        <v>7</v>
      </c>
    </row>
    <row r="2" spans="1:17" ht="26" thickBot="1">
      <c r="A2" s="15">
        <v>45778</v>
      </c>
      <c r="B2" s="4"/>
      <c r="C2" s="4" t="s">
        <v>28</v>
      </c>
      <c r="D2" s="4" t="s">
        <v>131</v>
      </c>
      <c r="E2" s="4">
        <v>0</v>
      </c>
      <c r="F2" s="4"/>
      <c r="I2" s="5" t="s">
        <v>9</v>
      </c>
      <c r="J2" s="5">
        <f>SUM(E2:E131)</f>
        <v>178552</v>
      </c>
      <c r="K2" s="5" t="s">
        <v>10</v>
      </c>
      <c r="L2" s="5">
        <v>300000</v>
      </c>
      <c r="M2" s="6">
        <f>L2-J2</f>
        <v>121448</v>
      </c>
      <c r="N2" s="7">
        <f ca="1">DATE(YEAR(TODAY()), MONTH(TODAY())+1, 0) - TODAY()+1</f>
        <v>9</v>
      </c>
      <c r="O2">
        <f ca="1">M2/N2</f>
        <v>13494.222222222223</v>
      </c>
    </row>
    <row r="3" spans="1:17">
      <c r="A3" s="3">
        <v>45778</v>
      </c>
      <c r="B3" s="4"/>
      <c r="C3" s="4" t="s">
        <v>28</v>
      </c>
      <c r="D3" s="4" t="s">
        <v>162</v>
      </c>
      <c r="E3" s="4">
        <v>5000</v>
      </c>
      <c r="F3" s="4">
        <v>1</v>
      </c>
      <c r="J3" t="s">
        <v>12</v>
      </c>
      <c r="K3" t="s">
        <v>13</v>
      </c>
      <c r="L3" t="s">
        <v>14</v>
      </c>
    </row>
    <row r="4" spans="1:17" ht="24">
      <c r="A4" s="8">
        <v>45782</v>
      </c>
      <c r="B4" s="9">
        <v>1</v>
      </c>
      <c r="C4" s="9" t="s">
        <v>28</v>
      </c>
      <c r="D4" s="9" t="s">
        <v>41</v>
      </c>
      <c r="E4" s="9">
        <v>22000</v>
      </c>
      <c r="F4" s="9">
        <v>1</v>
      </c>
      <c r="H4" s="4">
        <v>1</v>
      </c>
      <c r="I4" s="4" t="s">
        <v>16</v>
      </c>
      <c r="J4" s="4">
        <f>SUMIF(C2:C131,I4,E2:E131)</f>
        <v>0</v>
      </c>
      <c r="K4" s="4">
        <v>0</v>
      </c>
      <c r="L4" s="10">
        <f>K4-J4</f>
        <v>0</v>
      </c>
      <c r="O4" s="11" t="s">
        <v>17</v>
      </c>
      <c r="P4" s="12" t="s">
        <v>18</v>
      </c>
      <c r="Q4" s="12">
        <f>SUMIF(F2:F131,1,E2:E131)</f>
        <v>166552</v>
      </c>
    </row>
    <row r="5" spans="1:17" ht="24">
      <c r="A5" s="8">
        <v>45784</v>
      </c>
      <c r="B5" s="9">
        <v>11</v>
      </c>
      <c r="C5" s="9" t="s">
        <v>26</v>
      </c>
      <c r="D5" s="9" t="s">
        <v>44</v>
      </c>
      <c r="E5" s="9">
        <v>2800</v>
      </c>
      <c r="F5" s="9">
        <v>1</v>
      </c>
      <c r="H5" s="4">
        <v>2</v>
      </c>
      <c r="I5" s="4" t="s">
        <v>21</v>
      </c>
      <c r="J5" s="4">
        <f>SUMIF(C2:C131,I5,E2:E131)</f>
        <v>0</v>
      </c>
      <c r="K5" s="4">
        <v>40000</v>
      </c>
      <c r="L5" s="10">
        <f>K5-J5</f>
        <v>40000</v>
      </c>
      <c r="O5" s="11">
        <v>1</v>
      </c>
      <c r="P5" s="13" t="s">
        <v>22</v>
      </c>
      <c r="Q5" s="12">
        <f>SUMIF( $B$2:$B$131,1,$E$2:$E$131)</f>
        <v>37554</v>
      </c>
    </row>
    <row r="6" spans="1:17" ht="24">
      <c r="A6" s="8">
        <v>45785</v>
      </c>
      <c r="B6" s="9">
        <v>11</v>
      </c>
      <c r="C6" s="9" t="s">
        <v>19</v>
      </c>
      <c r="D6" s="9" t="s">
        <v>20</v>
      </c>
      <c r="E6" s="9">
        <v>3000</v>
      </c>
      <c r="F6" s="9">
        <v>1</v>
      </c>
      <c r="H6" s="4">
        <v>3</v>
      </c>
      <c r="I6" s="4" t="s">
        <v>11</v>
      </c>
      <c r="J6" s="4">
        <f>SUMIF(C2:C131,I6,E2:E131)</f>
        <v>2670</v>
      </c>
      <c r="K6" s="4">
        <v>20000</v>
      </c>
      <c r="L6" s="10">
        <f t="shared" ref="L6:L21" si="0">K6-J6</f>
        <v>17330</v>
      </c>
      <c r="O6" s="11"/>
      <c r="P6" s="13"/>
      <c r="Q6" s="12"/>
    </row>
    <row r="7" spans="1:17" ht="24">
      <c r="A7" s="8">
        <v>45787</v>
      </c>
      <c r="B7" s="9">
        <v>1</v>
      </c>
      <c r="C7" s="9" t="s">
        <v>23</v>
      </c>
      <c r="D7" s="9" t="s">
        <v>24</v>
      </c>
      <c r="E7" s="9">
        <v>1300</v>
      </c>
      <c r="F7" s="9">
        <v>1</v>
      </c>
      <c r="H7" s="4">
        <v>4</v>
      </c>
      <c r="I7" s="4" t="s">
        <v>26</v>
      </c>
      <c r="J7" s="4">
        <f>SUMIF(C2:C131,I7,E2:E131)</f>
        <v>20192</v>
      </c>
      <c r="K7" s="4">
        <v>23030</v>
      </c>
      <c r="L7" s="10">
        <f t="shared" si="0"/>
        <v>2838</v>
      </c>
      <c r="O7" s="11">
        <v>3</v>
      </c>
      <c r="P7" s="13" t="s">
        <v>27</v>
      </c>
      <c r="Q7" s="12">
        <f>SUMIF( $B$2:$B$131,3,$E$2:$E$131)</f>
        <v>508</v>
      </c>
    </row>
    <row r="8" spans="1:17" ht="24">
      <c r="A8" s="8">
        <v>45787</v>
      </c>
      <c r="B8" s="9">
        <v>8</v>
      </c>
      <c r="C8" s="9" t="s">
        <v>25</v>
      </c>
      <c r="D8" s="9" t="s">
        <v>160</v>
      </c>
      <c r="E8" s="9">
        <v>10000</v>
      </c>
      <c r="F8" s="9"/>
      <c r="H8" s="4">
        <v>5</v>
      </c>
      <c r="I8" s="4" t="s">
        <v>30</v>
      </c>
      <c r="J8" s="4">
        <f>SUMIF(C2:C131,I8,E2:E131)</f>
        <v>0</v>
      </c>
      <c r="K8" s="4">
        <v>10000</v>
      </c>
      <c r="L8" s="10">
        <f t="shared" si="0"/>
        <v>10000</v>
      </c>
      <c r="O8" s="11">
        <v>4</v>
      </c>
      <c r="P8" s="13" t="s">
        <v>31</v>
      </c>
      <c r="Q8" s="12">
        <f>SUMIF( $B$2:$B$131,4,$E$2:$E$131)</f>
        <v>2000</v>
      </c>
    </row>
    <row r="9" spans="1:17" ht="24">
      <c r="A9" s="8">
        <v>45787</v>
      </c>
      <c r="B9" s="9">
        <v>4</v>
      </c>
      <c r="C9" s="9" t="s">
        <v>28</v>
      </c>
      <c r="D9" s="9" t="s">
        <v>29</v>
      </c>
      <c r="E9" s="9">
        <v>2000</v>
      </c>
      <c r="F9" s="9"/>
      <c r="H9" s="4">
        <v>6</v>
      </c>
      <c r="I9" s="4" t="s">
        <v>34</v>
      </c>
      <c r="J9" s="4">
        <f>SUMIF(C2:C131,I9,E2:E131)</f>
        <v>0</v>
      </c>
      <c r="K9" s="4">
        <v>0</v>
      </c>
      <c r="L9" s="10">
        <f t="shared" si="0"/>
        <v>0</v>
      </c>
      <c r="O9" s="11"/>
      <c r="P9" s="13"/>
      <c r="Q9" s="12"/>
    </row>
    <row r="10" spans="1:17" ht="24">
      <c r="A10" s="8">
        <v>45791</v>
      </c>
      <c r="B10" s="9">
        <v>1</v>
      </c>
      <c r="C10" s="9" t="s">
        <v>32</v>
      </c>
      <c r="D10" s="9" t="s">
        <v>33</v>
      </c>
      <c r="E10" s="9">
        <v>1190</v>
      </c>
      <c r="F10" s="9">
        <v>1</v>
      </c>
      <c r="H10" s="4">
        <v>7</v>
      </c>
      <c r="I10" s="4" t="s">
        <v>36</v>
      </c>
      <c r="J10" s="4">
        <f>SUMIF(C2:C131,I10,E2:E131)</f>
        <v>7600</v>
      </c>
      <c r="K10" s="4">
        <v>13911</v>
      </c>
      <c r="L10" s="10">
        <f t="shared" si="0"/>
        <v>6311</v>
      </c>
      <c r="O10" s="11">
        <v>6</v>
      </c>
      <c r="P10" s="13" t="s">
        <v>37</v>
      </c>
      <c r="Q10" s="12">
        <f>SUMIF( $B$2:$B$131,6,$E$2:$E$131)</f>
        <v>0</v>
      </c>
    </row>
    <row r="11" spans="1:17" ht="24">
      <c r="A11" s="3">
        <v>45791</v>
      </c>
      <c r="B11" s="4">
        <v>9</v>
      </c>
      <c r="C11" s="4" t="s">
        <v>64</v>
      </c>
      <c r="D11" s="4" t="s">
        <v>35</v>
      </c>
      <c r="E11" s="4">
        <v>980</v>
      </c>
      <c r="F11" s="4">
        <v>1</v>
      </c>
      <c r="H11" s="4">
        <v>8</v>
      </c>
      <c r="I11" s="4" t="s">
        <v>39</v>
      </c>
      <c r="J11" s="4">
        <f>SUMIF(C2:C131,I11,E2:E131)</f>
        <v>0</v>
      </c>
      <c r="K11" s="4">
        <v>4000</v>
      </c>
      <c r="L11" s="10">
        <f t="shared" si="0"/>
        <v>4000</v>
      </c>
      <c r="O11" s="11">
        <v>7</v>
      </c>
      <c r="P11" s="13" t="s">
        <v>40</v>
      </c>
      <c r="Q11" s="12">
        <f>SUMIF( $B$2:$B$131,7,$E$2:$E$131)</f>
        <v>0</v>
      </c>
    </row>
    <row r="12" spans="1:17" ht="24">
      <c r="A12" s="8">
        <v>45792</v>
      </c>
      <c r="B12" s="9">
        <v>11</v>
      </c>
      <c r="C12" s="9" t="s">
        <v>19</v>
      </c>
      <c r="D12" s="9" t="s">
        <v>38</v>
      </c>
      <c r="E12" s="9">
        <v>3000</v>
      </c>
      <c r="F12" s="9">
        <v>1</v>
      </c>
      <c r="H12" s="4">
        <v>9</v>
      </c>
      <c r="I12" s="4" t="s">
        <v>42</v>
      </c>
      <c r="J12" s="4">
        <f>SUMIF(C2:C131,I12,E2:E131)</f>
        <v>0</v>
      </c>
      <c r="K12" s="4">
        <v>0</v>
      </c>
      <c r="L12" s="10">
        <f t="shared" si="0"/>
        <v>0</v>
      </c>
      <c r="O12" s="11">
        <v>8</v>
      </c>
      <c r="P12" s="13" t="s">
        <v>43</v>
      </c>
      <c r="Q12" s="12">
        <f>SUMIF( $B$2:$B$131,8,$E$2:$E$131)</f>
        <v>10000</v>
      </c>
    </row>
    <row r="13" spans="1:17" ht="24">
      <c r="A13" s="3">
        <v>45802</v>
      </c>
      <c r="B13" s="4"/>
      <c r="C13" s="4" t="s">
        <v>166</v>
      </c>
      <c r="D13" s="4" t="s">
        <v>166</v>
      </c>
      <c r="E13" s="4">
        <v>0</v>
      </c>
      <c r="F13" s="4">
        <v>1</v>
      </c>
      <c r="H13" s="4">
        <v>10</v>
      </c>
      <c r="I13" s="4" t="s">
        <v>45</v>
      </c>
      <c r="J13" s="4">
        <f>SUMIF(C2:C131,I13,E2:E131)</f>
        <v>10000</v>
      </c>
      <c r="K13" s="4">
        <v>10000</v>
      </c>
      <c r="L13" s="10">
        <f t="shared" si="0"/>
        <v>0</v>
      </c>
      <c r="O13" s="11">
        <v>9</v>
      </c>
      <c r="P13" s="13" t="s">
        <v>46</v>
      </c>
      <c r="Q13" s="12">
        <f>SUMIF( $B$2:$B$131,9,$E$2:$E$131)</f>
        <v>980</v>
      </c>
    </row>
    <row r="14" spans="1:17" ht="24">
      <c r="A14" s="3">
        <v>45804</v>
      </c>
      <c r="B14" s="4">
        <v>11</v>
      </c>
      <c r="C14" s="4" t="s">
        <v>53</v>
      </c>
      <c r="D14" s="4" t="s">
        <v>54</v>
      </c>
      <c r="E14" s="4">
        <v>2000</v>
      </c>
      <c r="F14" s="4">
        <v>1</v>
      </c>
      <c r="H14" s="4">
        <v>11</v>
      </c>
      <c r="I14" s="4" t="s">
        <v>49</v>
      </c>
      <c r="J14" s="4">
        <f>SUMIF(C2:C131,I14,E2:E131)</f>
        <v>0</v>
      </c>
      <c r="K14" s="4">
        <v>10000</v>
      </c>
      <c r="L14" s="10">
        <f t="shared" si="0"/>
        <v>10000</v>
      </c>
      <c r="O14" s="11">
        <v>10</v>
      </c>
      <c r="P14" s="13" t="s">
        <v>50</v>
      </c>
      <c r="Q14" s="12">
        <f>SUMIF( $B$2:$B$131,10,$E$2:$E$131)</f>
        <v>4000</v>
      </c>
    </row>
    <row r="15" spans="1:17" ht="24">
      <c r="A15" s="3">
        <v>45804</v>
      </c>
      <c r="B15" s="9">
        <v>11</v>
      </c>
      <c r="C15" s="14" t="s">
        <v>47</v>
      </c>
      <c r="D15" s="14" t="s">
        <v>48</v>
      </c>
      <c r="E15" s="14">
        <v>1504</v>
      </c>
      <c r="F15" s="9">
        <v>1</v>
      </c>
      <c r="H15" s="4">
        <v>12</v>
      </c>
      <c r="I15" s="4" t="s">
        <v>19</v>
      </c>
      <c r="J15" s="4">
        <f>SUMIF(C2:C131,I15,E2:E131)</f>
        <v>8000</v>
      </c>
      <c r="K15" s="4">
        <v>10000</v>
      </c>
      <c r="L15" s="10">
        <f t="shared" si="0"/>
        <v>2000</v>
      </c>
      <c r="O15" s="11">
        <v>11</v>
      </c>
      <c r="P15" s="13" t="s">
        <v>52</v>
      </c>
      <c r="Q15" s="12">
        <f>SUMIF( $B$2:$B$131,11,$E$2:$E$131)</f>
        <v>14304</v>
      </c>
    </row>
    <row r="16" spans="1:17" ht="24">
      <c r="A16" s="3">
        <v>45804</v>
      </c>
      <c r="B16" s="9"/>
      <c r="C16" s="9" t="s">
        <v>51</v>
      </c>
      <c r="D16" s="9" t="s">
        <v>279</v>
      </c>
      <c r="E16" s="9">
        <v>4100</v>
      </c>
      <c r="F16" s="9">
        <v>1</v>
      </c>
      <c r="H16" s="4">
        <v>13</v>
      </c>
      <c r="I16" s="4" t="s">
        <v>55</v>
      </c>
      <c r="J16" s="4">
        <f>SUMIF(C2:C131,I16,E2:E131)</f>
        <v>0</v>
      </c>
      <c r="K16" s="4">
        <v>0</v>
      </c>
      <c r="L16" s="10">
        <f t="shared" si="0"/>
        <v>0</v>
      </c>
      <c r="O16" s="11">
        <v>12</v>
      </c>
      <c r="P16" s="13" t="s">
        <v>134</v>
      </c>
      <c r="Q16" s="12">
        <f>SUMIF( $B$2:$B$131,12,$E$2:$E$131)</f>
        <v>0</v>
      </c>
    </row>
    <row r="17" spans="1:17" ht="24">
      <c r="A17" s="3">
        <v>45804</v>
      </c>
      <c r="B17" s="4"/>
      <c r="C17" s="4" t="s">
        <v>57</v>
      </c>
      <c r="D17" s="4" t="s">
        <v>280</v>
      </c>
      <c r="E17" s="4">
        <v>3500</v>
      </c>
      <c r="F17" s="4">
        <v>1</v>
      </c>
      <c r="H17" s="4">
        <v>14</v>
      </c>
      <c r="I17" s="4" t="s">
        <v>58</v>
      </c>
      <c r="J17" s="4">
        <f>SUMIF(C2:C131,I17,E2:E131)</f>
        <v>7780</v>
      </c>
      <c r="K17" s="4">
        <v>7780</v>
      </c>
      <c r="L17" s="10">
        <f t="shared" si="0"/>
        <v>0</v>
      </c>
      <c r="O17" s="11"/>
      <c r="P17" s="12" t="s">
        <v>56</v>
      </c>
      <c r="Q17" s="12">
        <f>J2-Q5-Q6-Q7-Q8-Q9-Q10-Q11-Q12-Q13--Q14-Q15-Q16</f>
        <v>117206</v>
      </c>
    </row>
    <row r="18" spans="1:17">
      <c r="A18" s="15">
        <v>45805</v>
      </c>
      <c r="B18" s="9">
        <v>1</v>
      </c>
      <c r="C18" s="9" t="s">
        <v>26</v>
      </c>
      <c r="D18" s="9" t="s">
        <v>59</v>
      </c>
      <c r="E18" s="9">
        <v>524</v>
      </c>
      <c r="F18" s="9">
        <v>1</v>
      </c>
      <c r="H18" s="4">
        <v>15</v>
      </c>
      <c r="I18" s="4" t="s">
        <v>60</v>
      </c>
      <c r="J18" s="4">
        <f>SUMIF(C2:C131,I18,E2:E131)</f>
        <v>0</v>
      </c>
      <c r="K18" s="4">
        <v>0</v>
      </c>
      <c r="L18" s="10">
        <f t="shared" si="0"/>
        <v>0</v>
      </c>
    </row>
    <row r="19" spans="1:17">
      <c r="A19" s="15">
        <v>45805</v>
      </c>
      <c r="B19" s="9"/>
      <c r="C19" s="9" t="s">
        <v>61</v>
      </c>
      <c r="D19" s="9" t="s">
        <v>61</v>
      </c>
      <c r="E19" s="9">
        <v>90330</v>
      </c>
      <c r="F19" s="9">
        <v>1</v>
      </c>
      <c r="H19" s="4">
        <v>16</v>
      </c>
      <c r="I19" s="4" t="s">
        <v>61</v>
      </c>
      <c r="J19" s="4">
        <f>SUMIF(C2:C131,I19,E2:E131)</f>
        <v>90330</v>
      </c>
      <c r="K19" s="4">
        <v>90330</v>
      </c>
      <c r="L19" s="10">
        <f t="shared" si="0"/>
        <v>0</v>
      </c>
    </row>
    <row r="20" spans="1:17">
      <c r="A20" s="15">
        <v>45805</v>
      </c>
      <c r="B20" s="9"/>
      <c r="C20" s="9" t="s">
        <v>62</v>
      </c>
      <c r="D20" s="9" t="s">
        <v>63</v>
      </c>
      <c r="E20" s="9">
        <v>4476</v>
      </c>
      <c r="F20" s="9">
        <v>1</v>
      </c>
      <c r="H20" s="4">
        <v>17</v>
      </c>
      <c r="I20" s="4" t="s">
        <v>28</v>
      </c>
      <c r="J20" s="4">
        <f>SUMIF(C3:C132,I20,E3:E132)</f>
        <v>31000</v>
      </c>
      <c r="K20" s="4">
        <v>44000</v>
      </c>
      <c r="L20" s="10">
        <f t="shared" si="0"/>
        <v>13000</v>
      </c>
    </row>
    <row r="21" spans="1:17">
      <c r="A21" s="15">
        <v>45805</v>
      </c>
      <c r="B21" s="9">
        <v>1</v>
      </c>
      <c r="C21" s="9" t="s">
        <v>26</v>
      </c>
      <c r="D21" s="9" t="s">
        <v>66</v>
      </c>
      <c r="E21" s="9">
        <v>1650</v>
      </c>
      <c r="F21" s="9">
        <v>1</v>
      </c>
      <c r="H21" s="4">
        <v>18</v>
      </c>
      <c r="I21" s="4" t="s">
        <v>64</v>
      </c>
      <c r="J21" s="4">
        <f>SUMIF(C3:C132,I21,E3:E132)</f>
        <v>980</v>
      </c>
      <c r="K21" s="4">
        <v>5000</v>
      </c>
      <c r="L21" s="10">
        <f t="shared" si="0"/>
        <v>4020</v>
      </c>
    </row>
    <row r="22" spans="1:17" ht="24">
      <c r="A22" s="15">
        <v>45805</v>
      </c>
      <c r="B22" s="9">
        <v>10</v>
      </c>
      <c r="C22" s="9" t="s">
        <v>26</v>
      </c>
      <c r="D22" s="9" t="s">
        <v>67</v>
      </c>
      <c r="E22" s="9">
        <v>3500</v>
      </c>
      <c r="F22" s="9">
        <v>1</v>
      </c>
      <c r="G22" s="16"/>
      <c r="H22" s="4"/>
      <c r="I22" s="17" t="s">
        <v>9</v>
      </c>
      <c r="J22" s="17">
        <f>SUM(J4:J21)</f>
        <v>178552</v>
      </c>
      <c r="K22" s="17">
        <f>SUM(K4:K21)</f>
        <v>288051</v>
      </c>
      <c r="L22" s="18">
        <f>SUM(L4:L21)</f>
        <v>109499</v>
      </c>
    </row>
    <row r="23" spans="1:17" ht="24">
      <c r="A23" s="15">
        <v>45805</v>
      </c>
      <c r="B23" s="9">
        <v>1</v>
      </c>
      <c r="C23" s="9" t="s">
        <v>23</v>
      </c>
      <c r="D23" s="9" t="s">
        <v>68</v>
      </c>
      <c r="E23" s="9">
        <v>7780</v>
      </c>
      <c r="F23" s="9">
        <v>1</v>
      </c>
      <c r="I23" s="19"/>
      <c r="J23" s="20"/>
    </row>
    <row r="24" spans="1:17" ht="24">
      <c r="A24" s="15">
        <v>45805</v>
      </c>
      <c r="B24" s="9">
        <v>1</v>
      </c>
      <c r="C24" s="9" t="s">
        <v>15</v>
      </c>
      <c r="D24" s="9" t="s">
        <v>69</v>
      </c>
      <c r="E24" s="9">
        <v>2130</v>
      </c>
      <c r="F24" s="9">
        <v>1</v>
      </c>
      <c r="G24" s="16"/>
      <c r="I24" s="19"/>
      <c r="J24" s="20"/>
    </row>
    <row r="25" spans="1:17" ht="24">
      <c r="A25" s="15">
        <v>45805</v>
      </c>
      <c r="B25" s="9">
        <v>3</v>
      </c>
      <c r="C25" s="9" t="s">
        <v>15</v>
      </c>
      <c r="D25" s="9" t="s">
        <v>70</v>
      </c>
      <c r="E25" s="9">
        <v>508</v>
      </c>
      <c r="F25" s="9">
        <v>1</v>
      </c>
      <c r="I25" s="19"/>
      <c r="J25" s="20"/>
    </row>
    <row r="26" spans="1:17" ht="24">
      <c r="A26" s="15">
        <v>45805</v>
      </c>
      <c r="B26" s="9">
        <v>11</v>
      </c>
      <c r="C26" s="9" t="s">
        <v>71</v>
      </c>
      <c r="D26" s="9" t="s">
        <v>72</v>
      </c>
      <c r="E26" s="9">
        <v>2000</v>
      </c>
      <c r="F26" s="9">
        <v>1</v>
      </c>
      <c r="I26" s="19"/>
      <c r="J26" s="20"/>
    </row>
    <row r="27" spans="1:17" ht="24">
      <c r="A27" s="15">
        <v>45805</v>
      </c>
      <c r="B27" s="9">
        <v>10</v>
      </c>
      <c r="C27" s="9" t="s">
        <v>8</v>
      </c>
      <c r="D27" s="9" t="s">
        <v>73</v>
      </c>
      <c r="E27" s="9">
        <v>500</v>
      </c>
      <c r="F27" s="9">
        <v>1</v>
      </c>
      <c r="I27" s="19"/>
      <c r="J27" s="20"/>
    </row>
    <row r="28" spans="1:17" ht="24">
      <c r="A28" s="15">
        <v>45805</v>
      </c>
      <c r="B28" s="4">
        <v>1</v>
      </c>
      <c r="C28" s="4" t="s">
        <v>8</v>
      </c>
      <c r="D28" s="4" t="s">
        <v>74</v>
      </c>
      <c r="E28" s="4">
        <v>980</v>
      </c>
      <c r="F28" s="4">
        <v>1</v>
      </c>
      <c r="I28" s="19"/>
      <c r="J28" s="20"/>
    </row>
    <row r="29" spans="1:17" ht="24">
      <c r="A29" s="15">
        <v>45805</v>
      </c>
      <c r="B29" s="9"/>
      <c r="C29" s="14" t="s">
        <v>47</v>
      </c>
      <c r="D29" s="14" t="s">
        <v>48</v>
      </c>
      <c r="E29" s="14">
        <v>1800</v>
      </c>
      <c r="F29" s="9">
        <v>1</v>
      </c>
      <c r="I29" s="19"/>
      <c r="J29" s="20"/>
    </row>
    <row r="30" spans="1:17" ht="24">
      <c r="A30" s="3"/>
      <c r="B30" s="9"/>
      <c r="C30" s="9"/>
      <c r="D30" s="9"/>
      <c r="E30" s="9"/>
      <c r="F30" s="9"/>
      <c r="I30" s="19"/>
      <c r="J30" s="20"/>
    </row>
    <row r="31" spans="1:17" ht="24">
      <c r="A31" s="15"/>
      <c r="B31" s="9"/>
      <c r="C31" s="9"/>
      <c r="D31" s="9"/>
      <c r="E31" s="9"/>
      <c r="F31" s="9"/>
      <c r="I31" s="19"/>
      <c r="J31" s="20"/>
    </row>
    <row r="32" spans="1:17" ht="24">
      <c r="A32" s="3"/>
      <c r="B32" s="4"/>
      <c r="C32" s="4"/>
      <c r="D32" s="4"/>
      <c r="E32" s="4"/>
      <c r="F32" s="9"/>
      <c r="I32" s="20"/>
      <c r="J32" s="20"/>
    </row>
    <row r="33" spans="1:6">
      <c r="A33" s="3"/>
      <c r="B33" s="4"/>
      <c r="C33" s="4"/>
      <c r="D33" s="4"/>
      <c r="E33" s="4"/>
      <c r="F33" s="4"/>
    </row>
    <row r="34" spans="1:6">
      <c r="A34" s="3"/>
      <c r="B34" s="4"/>
      <c r="C34" s="4"/>
      <c r="D34" s="4"/>
      <c r="E34" s="4"/>
      <c r="F34" s="4"/>
    </row>
    <row r="35" spans="1:6">
      <c r="A35" s="3"/>
      <c r="B35" s="4"/>
      <c r="C35" s="4"/>
      <c r="D35" s="4"/>
      <c r="E35" s="4"/>
      <c r="F35" s="4"/>
    </row>
    <row r="36" spans="1:6">
      <c r="A36" s="3"/>
      <c r="B36" s="4"/>
      <c r="C36" s="4"/>
      <c r="D36" s="4"/>
      <c r="E36" s="4"/>
      <c r="F36" s="4"/>
    </row>
    <row r="37" spans="1:6">
      <c r="A37" s="3"/>
      <c r="B37" s="4"/>
      <c r="C37" s="4"/>
      <c r="D37" s="4"/>
      <c r="E37" s="4"/>
      <c r="F37" s="4"/>
    </row>
    <row r="38" spans="1:6">
      <c r="A38" s="3"/>
      <c r="B38" s="4"/>
      <c r="C38" s="4"/>
      <c r="D38" s="4"/>
      <c r="E38" s="4"/>
      <c r="F38" s="4"/>
    </row>
    <row r="39" spans="1:6">
      <c r="A39" s="3"/>
      <c r="B39" s="4"/>
      <c r="C39" s="4"/>
      <c r="D39" s="3"/>
      <c r="E39" s="4"/>
      <c r="F39" s="4"/>
    </row>
    <row r="40" spans="1:6">
      <c r="A40" s="3"/>
      <c r="B40" s="4"/>
      <c r="C40" s="4"/>
      <c r="D40" s="4"/>
      <c r="E40" s="4"/>
      <c r="F40" s="4"/>
    </row>
    <row r="41" spans="1:6">
      <c r="A41" s="3"/>
      <c r="B41" s="4"/>
      <c r="C41" s="4"/>
      <c r="D41" s="4"/>
      <c r="E41" s="4"/>
      <c r="F41" s="4"/>
    </row>
    <row r="42" spans="1:6">
      <c r="A42" s="3"/>
      <c r="B42" s="4"/>
      <c r="C42" s="4"/>
      <c r="D42" s="4"/>
      <c r="E42" s="4"/>
      <c r="F42" s="4"/>
    </row>
    <row r="43" spans="1:6">
      <c r="A43" s="3"/>
      <c r="B43" s="4"/>
      <c r="C43" s="4"/>
      <c r="D43" s="4"/>
      <c r="E43" s="4"/>
      <c r="F43" s="4"/>
    </row>
    <row r="44" spans="1:6">
      <c r="A44" s="3"/>
      <c r="B44" s="4"/>
      <c r="C44" s="4"/>
      <c r="D44" s="4"/>
      <c r="E44" s="4"/>
      <c r="F44" s="4"/>
    </row>
    <row r="45" spans="1:6">
      <c r="A45" s="3"/>
      <c r="B45" s="4"/>
      <c r="C45" s="4"/>
      <c r="D45" s="4"/>
      <c r="E45" s="4"/>
      <c r="F45" s="4"/>
    </row>
    <row r="46" spans="1:6">
      <c r="A46" s="3"/>
      <c r="B46" s="4"/>
      <c r="C46" s="4"/>
      <c r="D46" s="4"/>
      <c r="E46" s="4"/>
      <c r="F46" s="4"/>
    </row>
    <row r="47" spans="1:6">
      <c r="A47" s="3"/>
      <c r="B47" s="4"/>
      <c r="C47" s="4"/>
      <c r="D47" s="4"/>
      <c r="E47" s="4"/>
      <c r="F47" s="4"/>
    </row>
    <row r="48" spans="1:6">
      <c r="A48" s="3"/>
      <c r="B48" s="4"/>
      <c r="C48" s="4"/>
      <c r="D48" s="4"/>
      <c r="E48" s="4"/>
      <c r="F48" s="4"/>
    </row>
    <row r="49" spans="1:6">
      <c r="A49" s="3"/>
      <c r="B49" s="4"/>
      <c r="C49" s="4"/>
      <c r="D49" s="4"/>
      <c r="E49" s="4"/>
      <c r="F49" s="4"/>
    </row>
    <row r="50" spans="1:6">
      <c r="A50" s="3"/>
      <c r="B50" s="4"/>
      <c r="C50" s="4"/>
      <c r="D50" s="3"/>
      <c r="E50" s="4"/>
      <c r="F50" s="4"/>
    </row>
    <row r="51" spans="1:6">
      <c r="A51" s="3"/>
      <c r="B51" s="4"/>
      <c r="C51" s="4"/>
      <c r="D51" s="4"/>
      <c r="E51" s="4"/>
      <c r="F51" s="4"/>
    </row>
    <row r="52" spans="1:6">
      <c r="A52" s="3"/>
      <c r="B52" s="4"/>
      <c r="C52" s="3"/>
      <c r="D52" s="4"/>
      <c r="E52" s="4"/>
      <c r="F52" s="4"/>
    </row>
    <row r="53" spans="1:6">
      <c r="A53" s="3"/>
      <c r="B53" s="4"/>
      <c r="C53" s="4"/>
      <c r="D53" s="4"/>
      <c r="E53" s="4"/>
      <c r="F53" s="4"/>
    </row>
    <row r="54" spans="1:6">
      <c r="A54" s="3"/>
      <c r="B54" s="4"/>
      <c r="C54" s="4"/>
      <c r="D54" s="4"/>
      <c r="E54" s="4"/>
      <c r="F54" s="4"/>
    </row>
    <row r="55" spans="1:6">
      <c r="A55" s="3"/>
      <c r="B55" s="4"/>
      <c r="C55" s="4"/>
      <c r="D55" s="4"/>
      <c r="E55" s="4"/>
      <c r="F55" s="4"/>
    </row>
    <row r="56" spans="1:6">
      <c r="A56" s="3"/>
      <c r="B56" s="4"/>
      <c r="C56" s="4"/>
      <c r="D56" s="4"/>
      <c r="E56" s="4"/>
      <c r="F56" s="4"/>
    </row>
    <row r="57" spans="1:6">
      <c r="A57" s="3"/>
      <c r="B57" s="4"/>
      <c r="C57" s="4"/>
      <c r="D57" s="4"/>
      <c r="E57" s="4"/>
      <c r="F57" s="4"/>
    </row>
    <row r="58" spans="1:6">
      <c r="A58" s="3"/>
      <c r="B58" s="4"/>
      <c r="C58" s="4"/>
      <c r="D58" s="4"/>
      <c r="E58" s="4"/>
      <c r="F58" s="4"/>
    </row>
    <row r="59" spans="1:6">
      <c r="A59" s="3"/>
      <c r="B59" s="4"/>
      <c r="C59" s="4"/>
      <c r="D59" s="4"/>
      <c r="E59" s="4"/>
      <c r="F59" s="4"/>
    </row>
    <row r="60" spans="1:6">
      <c r="A60" s="3"/>
      <c r="B60" s="4"/>
      <c r="C60" s="4"/>
      <c r="D60" s="4"/>
      <c r="E60" s="4"/>
      <c r="F60" s="4"/>
    </row>
    <row r="61" spans="1:6">
      <c r="A61" s="3"/>
      <c r="B61" s="4"/>
      <c r="C61" s="4"/>
      <c r="D61" s="4"/>
      <c r="E61" s="4"/>
      <c r="F61" s="4"/>
    </row>
    <row r="62" spans="1:6">
      <c r="A62" s="3"/>
      <c r="B62" s="4"/>
      <c r="C62" s="4"/>
      <c r="D62" s="4"/>
      <c r="E62" s="4"/>
      <c r="F62" s="4"/>
    </row>
    <row r="63" spans="1:6">
      <c r="A63" s="3"/>
      <c r="B63" s="4"/>
      <c r="C63" s="4"/>
      <c r="D63" s="4"/>
      <c r="E63" s="4"/>
      <c r="F63" s="4"/>
    </row>
    <row r="64" spans="1:6">
      <c r="A64" s="3"/>
      <c r="B64" s="4"/>
      <c r="C64" s="4"/>
      <c r="D64" s="4"/>
      <c r="E64" s="4"/>
      <c r="F64" s="4"/>
    </row>
    <row r="65" spans="1:6">
      <c r="A65" s="3"/>
      <c r="B65" s="4"/>
      <c r="C65" s="4"/>
      <c r="D65" s="4"/>
      <c r="E65" s="4"/>
      <c r="F65" s="4"/>
    </row>
    <row r="66" spans="1:6">
      <c r="A66" s="3"/>
      <c r="B66" s="4"/>
      <c r="C66" s="4"/>
      <c r="D66" s="4"/>
      <c r="E66" s="4"/>
      <c r="F66" s="4"/>
    </row>
    <row r="67" spans="1:6">
      <c r="A67" s="3"/>
      <c r="B67" s="4"/>
      <c r="C67" s="4"/>
      <c r="D67" s="4"/>
      <c r="E67" s="4"/>
      <c r="F67" s="4"/>
    </row>
    <row r="68" spans="1:6">
      <c r="A68" s="3"/>
      <c r="B68" s="4"/>
      <c r="C68" s="4"/>
      <c r="D68" s="4"/>
      <c r="E68" s="4"/>
      <c r="F68" s="4"/>
    </row>
    <row r="69" spans="1:6">
      <c r="A69" s="3"/>
      <c r="B69" s="4"/>
      <c r="C69" s="4"/>
      <c r="D69" s="4"/>
      <c r="E69" s="4"/>
      <c r="F69" s="4"/>
    </row>
    <row r="70" spans="1:6">
      <c r="A70" s="3"/>
      <c r="B70" s="4"/>
      <c r="C70" s="4"/>
      <c r="D70" s="4"/>
      <c r="E70" s="4"/>
      <c r="F70" s="4"/>
    </row>
    <row r="71" spans="1:6">
      <c r="A71" s="15"/>
      <c r="B71" s="4"/>
      <c r="C71" s="4"/>
      <c r="D71" s="4"/>
      <c r="E71" s="4"/>
      <c r="F71" s="4"/>
    </row>
    <row r="72" spans="1:6">
      <c r="A72" s="3"/>
      <c r="B72" s="4"/>
      <c r="C72" s="4"/>
      <c r="D72" s="4"/>
      <c r="E72" s="4"/>
      <c r="F72" s="4"/>
    </row>
    <row r="73" spans="1:6">
      <c r="A73" s="3"/>
      <c r="B73" s="4"/>
      <c r="C73" s="4"/>
      <c r="D73" s="4"/>
      <c r="E73" s="4"/>
      <c r="F73" s="4"/>
    </row>
    <row r="74" spans="1:6">
      <c r="A74" s="3"/>
      <c r="B74" s="4"/>
      <c r="C74" s="4"/>
      <c r="D74" s="4"/>
      <c r="E74" s="4"/>
      <c r="F74" s="4"/>
    </row>
    <row r="75" spans="1:6">
      <c r="A75" s="3"/>
      <c r="B75" s="4"/>
      <c r="C75" s="4"/>
      <c r="D75" s="4"/>
      <c r="E75" s="4"/>
      <c r="F75" s="14"/>
    </row>
    <row r="76" spans="1:6">
      <c r="A76" s="3"/>
      <c r="B76" s="4"/>
      <c r="C76" s="4"/>
      <c r="D76" s="4"/>
      <c r="E76" s="4"/>
      <c r="F76" s="4"/>
    </row>
    <row r="77" spans="1:6">
      <c r="A77" s="3"/>
      <c r="B77" s="4"/>
      <c r="C77" s="4"/>
      <c r="D77" s="4"/>
      <c r="E77" s="4"/>
      <c r="F77" s="4"/>
    </row>
    <row r="78" spans="1:6">
      <c r="A78" s="3"/>
      <c r="B78" s="4"/>
      <c r="C78" s="4"/>
      <c r="D78" s="4"/>
      <c r="E78" s="4"/>
      <c r="F78" s="4"/>
    </row>
    <row r="79" spans="1:6">
      <c r="A79" s="3"/>
      <c r="B79" s="4"/>
      <c r="C79" s="4"/>
      <c r="D79" s="4"/>
      <c r="E79" s="4"/>
      <c r="F79" s="4"/>
    </row>
    <row r="80" spans="1:6">
      <c r="A80" s="3"/>
      <c r="B80" s="4"/>
      <c r="C80" s="4"/>
      <c r="D80" s="4"/>
      <c r="E80" s="4"/>
      <c r="F80" s="4"/>
    </row>
    <row r="81" spans="1:6">
      <c r="A81" s="3"/>
      <c r="B81" s="4"/>
      <c r="C81" s="4"/>
      <c r="D81" s="4"/>
      <c r="E81" s="4"/>
      <c r="F81" s="4"/>
    </row>
    <row r="82" spans="1:6">
      <c r="A82" s="3"/>
      <c r="B82" s="4"/>
      <c r="C82" s="4"/>
      <c r="D82" s="4"/>
      <c r="E82" s="4"/>
      <c r="F82" s="4"/>
    </row>
    <row r="83" spans="1:6">
      <c r="A83" s="3"/>
      <c r="B83" s="4"/>
      <c r="C83" s="4"/>
      <c r="D83" s="4"/>
      <c r="E83" s="4"/>
      <c r="F83" s="4"/>
    </row>
    <row r="84" spans="1:6">
      <c r="A84" s="3"/>
      <c r="B84" s="4"/>
      <c r="C84" s="4"/>
      <c r="D84" s="4"/>
      <c r="E84" s="4"/>
      <c r="F84" s="4"/>
    </row>
    <row r="85" spans="1:6">
      <c r="A85" s="3"/>
      <c r="B85" s="4"/>
      <c r="C85" s="4"/>
      <c r="D85" s="4"/>
      <c r="E85" s="4"/>
      <c r="F85" s="4"/>
    </row>
    <row r="86" spans="1:6">
      <c r="A86" s="3"/>
      <c r="B86" s="4"/>
      <c r="C86" s="4"/>
      <c r="D86" s="4"/>
      <c r="E86" s="4"/>
      <c r="F86" s="4"/>
    </row>
    <row r="87" spans="1:6">
      <c r="A87" s="3"/>
      <c r="B87" s="4"/>
      <c r="C87" s="4"/>
      <c r="D87" s="4"/>
      <c r="E87" s="4"/>
      <c r="F87" s="4"/>
    </row>
    <row r="88" spans="1:6">
      <c r="A88" s="3"/>
      <c r="B88" s="4"/>
      <c r="C88" s="4"/>
      <c r="D88" s="4"/>
      <c r="E88" s="4"/>
      <c r="F88" s="4"/>
    </row>
    <row r="89" spans="1:6">
      <c r="A89" s="3"/>
      <c r="B89" s="4"/>
      <c r="C89" s="4"/>
      <c r="D89" s="4"/>
      <c r="E89" s="4"/>
      <c r="F89" s="4"/>
    </row>
    <row r="90" spans="1:6">
      <c r="A90" s="3"/>
      <c r="B90" s="4"/>
      <c r="C90" s="4"/>
      <c r="D90" s="4"/>
      <c r="E90" s="4"/>
      <c r="F90" s="4"/>
    </row>
    <row r="91" spans="1:6">
      <c r="A91" s="3"/>
      <c r="B91" s="4"/>
      <c r="C91" s="4"/>
      <c r="D91" s="4"/>
      <c r="E91" s="4"/>
      <c r="F91" s="4"/>
    </row>
    <row r="92" spans="1:6">
      <c r="A92" s="3"/>
      <c r="B92" s="4"/>
      <c r="C92" s="4"/>
      <c r="D92" s="4"/>
      <c r="E92" s="4"/>
      <c r="F92" s="4"/>
    </row>
    <row r="93" spans="1:6">
      <c r="A93" s="3"/>
      <c r="B93" s="4"/>
      <c r="C93" s="4"/>
      <c r="D93" s="4"/>
      <c r="E93" s="4"/>
      <c r="F93" s="4"/>
    </row>
    <row r="94" spans="1:6">
      <c r="A94" s="15"/>
      <c r="B94" s="4"/>
      <c r="C94" s="4"/>
      <c r="D94" s="4"/>
      <c r="E94" s="4"/>
      <c r="F94" s="4"/>
    </row>
    <row r="95" spans="1:6">
      <c r="A95" s="3"/>
      <c r="B95" s="4"/>
      <c r="C95" s="4"/>
      <c r="D95" s="4"/>
      <c r="E95" s="4"/>
      <c r="F95" s="4"/>
    </row>
    <row r="96" spans="1:6">
      <c r="A96" s="15"/>
      <c r="B96" s="4"/>
      <c r="C96" s="4"/>
      <c r="D96" s="4"/>
      <c r="E96" s="4"/>
      <c r="F96" s="4"/>
    </row>
    <row r="97" spans="1:6">
      <c r="A97" s="3"/>
      <c r="B97" s="4"/>
      <c r="C97" s="4"/>
      <c r="D97" s="4"/>
      <c r="E97" s="4"/>
      <c r="F97" s="4"/>
    </row>
    <row r="98" spans="1:6">
      <c r="A98" s="3"/>
      <c r="B98" s="4"/>
      <c r="C98" s="4"/>
      <c r="D98" s="4"/>
      <c r="E98" s="4"/>
      <c r="F98" s="4"/>
    </row>
    <row r="99" spans="1:6">
      <c r="A99" s="3"/>
      <c r="B99" s="4"/>
      <c r="C99" s="4"/>
      <c r="D99" s="4"/>
      <c r="E99" s="4"/>
      <c r="F99" s="4"/>
    </row>
    <row r="100" spans="1:6">
      <c r="A100" s="3"/>
      <c r="B100" s="4"/>
      <c r="C100" s="4"/>
      <c r="D100" s="4"/>
      <c r="E100" s="4"/>
      <c r="F100" s="4"/>
    </row>
    <row r="101" spans="1:6">
      <c r="A101" s="15"/>
      <c r="B101" s="4"/>
      <c r="C101" s="4"/>
      <c r="D101" s="4"/>
      <c r="E101" s="4"/>
      <c r="F101" s="4"/>
    </row>
    <row r="102" spans="1:6">
      <c r="A102" s="3"/>
      <c r="B102" s="4"/>
      <c r="C102" s="4"/>
      <c r="D102" s="4"/>
      <c r="E102" s="4"/>
      <c r="F102" s="4"/>
    </row>
    <row r="103" spans="1:6">
      <c r="A103" s="3"/>
      <c r="B103" s="4"/>
      <c r="C103" s="4"/>
      <c r="D103" s="4"/>
      <c r="E103" s="4"/>
      <c r="F103" s="4"/>
    </row>
    <row r="104" spans="1:6">
      <c r="A104" s="3"/>
      <c r="B104" s="4"/>
      <c r="C104" s="4"/>
      <c r="D104" s="4"/>
      <c r="E104" s="4"/>
      <c r="F104" s="4"/>
    </row>
    <row r="105" spans="1:6">
      <c r="A105" s="3"/>
      <c r="B105" s="4"/>
      <c r="C105" s="4"/>
      <c r="D105" s="4"/>
      <c r="E105" s="4"/>
      <c r="F105" s="4"/>
    </row>
    <row r="106" spans="1:6">
      <c r="A106" s="3"/>
      <c r="B106" s="4"/>
      <c r="C106" s="4"/>
      <c r="D106" s="4"/>
      <c r="E106" s="4"/>
      <c r="F106" s="4"/>
    </row>
    <row r="107" spans="1:6">
      <c r="A107" s="3"/>
      <c r="B107" s="4"/>
      <c r="C107" s="4"/>
      <c r="D107" s="4"/>
      <c r="E107" s="4"/>
      <c r="F107" s="4"/>
    </row>
    <row r="108" spans="1:6">
      <c r="A108" s="3"/>
      <c r="B108" s="4"/>
      <c r="C108" s="4"/>
      <c r="D108" s="4"/>
      <c r="E108" s="4"/>
      <c r="F108" s="4"/>
    </row>
    <row r="109" spans="1:6">
      <c r="A109" s="3"/>
      <c r="B109" s="4"/>
      <c r="C109" s="4"/>
      <c r="D109" s="4"/>
      <c r="E109" s="4"/>
      <c r="F109" s="4"/>
    </row>
    <row r="110" spans="1:6">
      <c r="A110" s="3"/>
      <c r="B110" s="4"/>
      <c r="C110" s="4"/>
      <c r="D110" s="4"/>
      <c r="E110" s="4"/>
      <c r="F110" s="4"/>
    </row>
    <row r="111" spans="1:6">
      <c r="A111" s="3"/>
      <c r="B111" s="4"/>
      <c r="C111" s="4"/>
      <c r="D111" s="4"/>
      <c r="E111" s="4"/>
      <c r="F111" s="4"/>
    </row>
    <row r="112" spans="1:6">
      <c r="A112" s="3"/>
      <c r="B112" s="4"/>
      <c r="C112" s="4"/>
      <c r="D112" s="4"/>
      <c r="E112" s="4"/>
      <c r="F112" s="4"/>
    </row>
    <row r="113" spans="1:6">
      <c r="A113" s="3"/>
      <c r="B113" s="4"/>
      <c r="C113" s="4"/>
      <c r="D113" s="4"/>
      <c r="E113" s="4"/>
      <c r="F113" s="4"/>
    </row>
    <row r="114" spans="1:6">
      <c r="A114" s="3"/>
      <c r="B114" s="4"/>
      <c r="C114" s="4"/>
      <c r="D114" s="4"/>
      <c r="E114" s="4"/>
      <c r="F114" s="4"/>
    </row>
    <row r="115" spans="1:6">
      <c r="A115" s="3"/>
      <c r="B115" s="4"/>
      <c r="C115" s="4"/>
      <c r="D115" s="4"/>
      <c r="E115" s="4"/>
      <c r="F115" s="4"/>
    </row>
    <row r="116" spans="1:6">
      <c r="A116" s="3"/>
      <c r="B116" s="4"/>
      <c r="C116" s="4"/>
      <c r="D116" s="4"/>
      <c r="E116" s="4"/>
      <c r="F116" s="4"/>
    </row>
    <row r="117" spans="1:6">
      <c r="A117" s="4"/>
      <c r="B117" s="4"/>
      <c r="C117" s="4"/>
      <c r="D117" s="4"/>
      <c r="E117" s="4"/>
      <c r="F117" s="4"/>
    </row>
    <row r="118" spans="1:6">
      <c r="A118" s="4"/>
      <c r="B118" s="4"/>
      <c r="C118" s="4"/>
      <c r="D118" s="4"/>
      <c r="E118" s="4"/>
      <c r="F118" s="4"/>
    </row>
    <row r="119" spans="1:6">
      <c r="A119" s="4"/>
      <c r="B119" s="4"/>
      <c r="C119" s="4"/>
      <c r="D119" s="4"/>
      <c r="E119" s="4"/>
      <c r="F119" s="4"/>
    </row>
    <row r="120" spans="1:6">
      <c r="A120" s="4"/>
      <c r="B120" s="4"/>
      <c r="C120" s="4"/>
      <c r="D120" s="4"/>
      <c r="E120" s="4"/>
      <c r="F120" s="4"/>
    </row>
    <row r="121" spans="1:6">
      <c r="A121" s="4"/>
      <c r="B121" s="4"/>
      <c r="C121" s="4"/>
      <c r="D121" s="4"/>
      <c r="E121" s="4"/>
      <c r="F121" s="4"/>
    </row>
    <row r="122" spans="1:6">
      <c r="A122" s="4"/>
      <c r="B122" s="4"/>
      <c r="C122" s="4"/>
      <c r="D122" s="4"/>
      <c r="E122" s="4"/>
      <c r="F122" s="4"/>
    </row>
    <row r="123" spans="1:6">
      <c r="A123" s="4"/>
      <c r="B123" s="4"/>
      <c r="C123" s="4"/>
      <c r="D123" s="4"/>
      <c r="E123" s="4"/>
      <c r="F123" s="4"/>
    </row>
    <row r="124" spans="1:6">
      <c r="A124" s="4"/>
      <c r="B124" s="4"/>
      <c r="C124" s="4"/>
      <c r="D124" s="4"/>
      <c r="E124" s="4"/>
      <c r="F124" s="4"/>
    </row>
    <row r="125" spans="1:6">
      <c r="A125" s="4"/>
      <c r="B125" s="4"/>
      <c r="C125" s="4"/>
      <c r="D125" s="4"/>
      <c r="E125" s="4"/>
      <c r="F125" s="4"/>
    </row>
    <row r="126" spans="1:6">
      <c r="A126" s="4"/>
      <c r="B126" s="4"/>
      <c r="C126" s="4"/>
      <c r="D126" s="4"/>
      <c r="E126" s="4"/>
      <c r="F126" s="4"/>
    </row>
    <row r="127" spans="1:6">
      <c r="A127" s="4"/>
      <c r="B127" s="4"/>
      <c r="C127" s="4"/>
      <c r="D127" s="4"/>
      <c r="E127" s="4"/>
      <c r="F127" s="4"/>
    </row>
    <row r="128" spans="1:6">
      <c r="A128" s="4"/>
      <c r="B128" s="4"/>
      <c r="C128" s="4"/>
      <c r="D128" s="4"/>
      <c r="E128" s="4"/>
      <c r="F128" s="4"/>
    </row>
    <row r="129" spans="1:6">
      <c r="A129" s="4"/>
      <c r="B129" s="4"/>
      <c r="C129" s="4"/>
      <c r="D129" s="4"/>
      <c r="E129" s="4"/>
      <c r="F129" s="4"/>
    </row>
    <row r="130" spans="1:6">
      <c r="A130" s="4"/>
      <c r="B130" s="4"/>
      <c r="C130" s="4"/>
      <c r="D130" s="4"/>
      <c r="E130" s="4"/>
      <c r="F130" s="4"/>
    </row>
    <row r="131" spans="1:6">
      <c r="A131" s="4"/>
      <c r="B131" s="4"/>
      <c r="C131" s="4"/>
      <c r="D131" s="4"/>
      <c r="E131" s="4"/>
      <c r="F131" s="4"/>
    </row>
  </sheetData>
  <autoFilter ref="A1:L86" xr:uid="{00000000-0009-0000-0000-00000D000000}"/>
  <sortState xmlns:xlrd2="http://schemas.microsoft.com/office/spreadsheetml/2017/richdata2" ref="A2:F30">
    <sortCondition ref="A2:A30"/>
  </sortState>
  <phoneticPr fontId="1"/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年間収支</vt:lpstr>
      <vt:lpstr>支払予定表</vt:lpstr>
      <vt:lpstr>予定表</vt:lpstr>
      <vt:lpstr>定期支出</vt:lpstr>
      <vt:lpstr>支出内訳202501</vt:lpstr>
      <vt:lpstr>支出内訳202502</vt:lpstr>
      <vt:lpstr>支出内訳202503</vt:lpstr>
      <vt:lpstr>支出内訳202504</vt:lpstr>
      <vt:lpstr>支出内訳202505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hyodo kazuhiko</dc:creator>
  <cp:lastModifiedBy>kazuhiko hyodo</cp:lastModifiedBy>
  <dcterms:created xsi:type="dcterms:W3CDTF">2021-11-29T14:16:04Z</dcterms:created>
  <dcterms:modified xsi:type="dcterms:W3CDTF">2025-04-21T23:37:52Z</dcterms:modified>
</cp:coreProperties>
</file>