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eanorwich-my.sharepoint.com/personal/xnf21ktu_uea_ac_uk/Documents/university study/cmp 7022/"/>
    </mc:Choice>
  </mc:AlternateContent>
  <xr:revisionPtr revIDLastSave="406" documentId="13_ncr:4000b_{53435B8E-3A36-4933-8416-2D255FC315C9}" xr6:coauthVersionLast="47" xr6:coauthVersionMax="47" xr10:uidLastSave="{41B5E937-7E93-45A0-A7CF-4EA86A2D4308}"/>
  <bookViews>
    <workbookView xWindow="90" yWindow="510" windowWidth="21600" windowHeight="11835" activeTab="2" xr2:uid="{00000000-000D-0000-FFFF-FFFF00000000}"/>
  </bookViews>
  <sheets>
    <sheet name="Cover_Sheet" sheetId="1" r:id="rId1"/>
    <sheet name="Contents" sheetId="2" r:id="rId2"/>
    <sheet name="supply and consumption" sheetId="14" r:id="rId3"/>
    <sheet name="Import Export" sheetId="12" r:id="rId4"/>
    <sheet name="4_1_GWh"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1" i="14" l="1"/>
  <c r="T3" i="14"/>
  <c r="U3" i="14"/>
  <c r="T4" i="14"/>
  <c r="U4" i="14"/>
  <c r="T5" i="14"/>
  <c r="U5" i="14"/>
  <c r="T6" i="14"/>
  <c r="U6" i="14"/>
  <c r="T7" i="14"/>
  <c r="U7" i="14"/>
  <c r="T8" i="14"/>
  <c r="U8" i="14"/>
  <c r="T9" i="14"/>
  <c r="U9" i="14"/>
  <c r="T10" i="14"/>
  <c r="U10" i="14"/>
  <c r="T11" i="14"/>
  <c r="U11" i="14"/>
  <c r="T12" i="14"/>
  <c r="U12" i="14"/>
  <c r="T13" i="14"/>
  <c r="U13" i="14"/>
  <c r="T14" i="14"/>
  <c r="U14" i="14"/>
  <c r="T15" i="14"/>
  <c r="U15" i="14"/>
  <c r="T16" i="14"/>
  <c r="U16" i="14"/>
  <c r="T17" i="14"/>
  <c r="U17" i="14"/>
  <c r="T18" i="14"/>
  <c r="U18" i="14"/>
  <c r="T19" i="14"/>
  <c r="U19" i="14"/>
  <c r="T20" i="14"/>
  <c r="U20" i="14"/>
  <c r="T21" i="14"/>
  <c r="U21" i="14"/>
  <c r="T22" i="14"/>
  <c r="U22" i="14"/>
  <c r="T23" i="14"/>
  <c r="U23" i="14"/>
  <c r="T24" i="14"/>
  <c r="U24" i="14"/>
  <c r="T25" i="14"/>
  <c r="U25" i="14"/>
  <c r="T26" i="14"/>
  <c r="U26" i="14"/>
  <c r="T27" i="14"/>
  <c r="U27" i="14"/>
  <c r="T28" i="14"/>
  <c r="U28" i="14"/>
  <c r="T29" i="14"/>
  <c r="U29" i="14"/>
  <c r="T30" i="14"/>
  <c r="U30" i="14"/>
  <c r="T31" i="14"/>
  <c r="U31" i="14"/>
  <c r="T32" i="14"/>
  <c r="U32" i="14"/>
  <c r="T33" i="14"/>
  <c r="U33" i="14"/>
  <c r="T34" i="14"/>
  <c r="U34" i="14"/>
  <c r="T35" i="14"/>
  <c r="U35" i="14"/>
  <c r="T36" i="14"/>
  <c r="U36" i="14"/>
  <c r="T37" i="14"/>
  <c r="U37" i="14"/>
  <c r="T38" i="14"/>
  <c r="U38" i="14"/>
  <c r="T39" i="14"/>
  <c r="U39" i="14"/>
  <c r="T40" i="14"/>
  <c r="U40" i="14"/>
  <c r="T41" i="14"/>
  <c r="U41" i="14"/>
  <c r="T42" i="14"/>
  <c r="U42" i="14"/>
  <c r="T43" i="14"/>
  <c r="U43" i="14"/>
  <c r="T44" i="14"/>
  <c r="T51" i="14" s="1"/>
  <c r="U44" i="14"/>
  <c r="T45" i="14"/>
  <c r="U45" i="14"/>
  <c r="U2" i="14"/>
  <c r="T2" i="14"/>
  <c r="G50" i="14"/>
  <c r="D50" i="14"/>
  <c r="D51" i="14"/>
  <c r="V51" i="14"/>
  <c r="U52" i="14"/>
  <c r="C51" i="14"/>
  <c r="G51" i="14"/>
  <c r="S3" i="14"/>
  <c r="V3" i="14"/>
  <c r="S4" i="14"/>
  <c r="V4" i="14"/>
  <c r="S5" i="14"/>
  <c r="V5" i="14"/>
  <c r="S6" i="14"/>
  <c r="V6" i="14"/>
  <c r="S7" i="14"/>
  <c r="V7" i="14"/>
  <c r="S8" i="14"/>
  <c r="V8" i="14"/>
  <c r="S9" i="14"/>
  <c r="V9" i="14"/>
  <c r="S10" i="14"/>
  <c r="V10" i="14"/>
  <c r="S11" i="14"/>
  <c r="V11" i="14"/>
  <c r="S12" i="14"/>
  <c r="V12" i="14"/>
  <c r="S13" i="14"/>
  <c r="V13" i="14"/>
  <c r="S14" i="14"/>
  <c r="V14" i="14"/>
  <c r="S15" i="14"/>
  <c r="V15" i="14"/>
  <c r="S16" i="14"/>
  <c r="V16" i="14"/>
  <c r="S17" i="14"/>
  <c r="V17" i="14"/>
  <c r="S18" i="14"/>
  <c r="V18" i="14"/>
  <c r="S19" i="14"/>
  <c r="V19" i="14"/>
  <c r="S20" i="14"/>
  <c r="V20" i="14"/>
  <c r="S21" i="14"/>
  <c r="V21" i="14"/>
  <c r="S22" i="14"/>
  <c r="V22" i="14"/>
  <c r="S23" i="14"/>
  <c r="V23" i="14"/>
  <c r="S24" i="14"/>
  <c r="V24" i="14"/>
  <c r="S25" i="14"/>
  <c r="V25" i="14"/>
  <c r="S26" i="14"/>
  <c r="V26" i="14"/>
  <c r="S27" i="14"/>
  <c r="V27" i="14"/>
  <c r="S28" i="14"/>
  <c r="V28" i="14"/>
  <c r="S29" i="14"/>
  <c r="V29" i="14"/>
  <c r="S30" i="14"/>
  <c r="V30" i="14"/>
  <c r="S31" i="14"/>
  <c r="V31" i="14"/>
  <c r="S32" i="14"/>
  <c r="V32" i="14"/>
  <c r="S33" i="14"/>
  <c r="V33" i="14"/>
  <c r="S34" i="14"/>
  <c r="V34" i="14"/>
  <c r="S35" i="14"/>
  <c r="V35" i="14"/>
  <c r="S36" i="14"/>
  <c r="V36" i="14"/>
  <c r="S37" i="14"/>
  <c r="V37" i="14"/>
  <c r="S38" i="14"/>
  <c r="V38" i="14"/>
  <c r="S39" i="14"/>
  <c r="V39" i="14"/>
  <c r="S40" i="14"/>
  <c r="V40" i="14"/>
  <c r="S41" i="14"/>
  <c r="V41" i="14"/>
  <c r="S42" i="14"/>
  <c r="V42" i="14"/>
  <c r="S43" i="14"/>
  <c r="V43" i="14"/>
  <c r="S44" i="14"/>
  <c r="V44" i="14"/>
  <c r="S45" i="14"/>
  <c r="V45" i="14"/>
  <c r="V2" i="14"/>
  <c r="S2" i="14"/>
  <c r="C38" i="4"/>
  <c r="D43" i="4"/>
  <c r="C41" i="4"/>
  <c r="C35" i="4"/>
  <c r="AC2" i="14"/>
  <c r="AC3" i="14"/>
  <c r="AC4" i="14"/>
  <c r="AC5" i="14"/>
  <c r="AC6" i="14"/>
  <c r="AC7" i="14"/>
  <c r="AC8" i="14"/>
  <c r="AC9" i="14"/>
  <c r="AC10" i="14"/>
  <c r="AC11" i="14"/>
  <c r="AC12" i="14"/>
  <c r="AC13" i="14"/>
  <c r="AC14" i="14"/>
  <c r="AC15" i="14"/>
  <c r="AC16" i="14"/>
  <c r="AC17" i="14"/>
  <c r="AC18" i="14"/>
  <c r="AC19" i="14"/>
  <c r="AC20" i="14"/>
  <c r="AC21" i="14"/>
  <c r="AC22" i="14"/>
  <c r="AC23" i="14"/>
  <c r="AC24" i="14"/>
  <c r="AC25" i="14"/>
  <c r="AC26" i="14"/>
  <c r="AC27" i="14"/>
  <c r="AC28" i="14"/>
  <c r="AC29" i="14"/>
  <c r="AC30" i="14"/>
  <c r="AC31" i="14"/>
  <c r="AC32" i="14"/>
  <c r="AC33" i="14"/>
  <c r="AC34" i="14"/>
  <c r="AC35" i="14"/>
  <c r="AC36" i="14"/>
  <c r="AC37" i="14"/>
  <c r="AC38" i="14"/>
  <c r="AC39" i="14"/>
  <c r="AC40" i="14"/>
  <c r="AC41" i="14"/>
  <c r="AC42" i="14"/>
  <c r="AC43" i="14"/>
  <c r="AC44" i="14"/>
  <c r="AC45" i="14"/>
  <c r="D47" i="14"/>
  <c r="D48" i="14"/>
  <c r="D49" i="14"/>
  <c r="C48" i="14"/>
  <c r="C49" i="14"/>
  <c r="C50" i="14"/>
  <c r="Z51" i="12"/>
  <c r="L51" i="12"/>
  <c r="G51" i="12"/>
  <c r="H51" i="12"/>
  <c r="I51" i="12"/>
  <c r="J51" i="12"/>
  <c r="K51" i="12"/>
  <c r="M51" i="12"/>
  <c r="N51" i="12"/>
  <c r="O51" i="12"/>
  <c r="P51" i="12"/>
  <c r="Q51" i="12"/>
  <c r="R51" i="12"/>
  <c r="S51" i="12"/>
  <c r="T51" i="12"/>
  <c r="U51" i="12"/>
  <c r="V51" i="12"/>
  <c r="W51" i="12"/>
  <c r="X51" i="12"/>
  <c r="Y51" i="12"/>
  <c r="F51" i="12"/>
  <c r="Z16" i="12"/>
  <c r="Z17" i="12"/>
  <c r="Z18" i="12"/>
  <c r="Z19" i="12"/>
  <c r="Z28" i="12"/>
  <c r="Z29" i="12"/>
  <c r="Z30" i="12"/>
  <c r="Z31" i="12"/>
  <c r="Z41" i="12"/>
  <c r="Z42" i="12"/>
  <c r="Z43" i="12"/>
  <c r="L8" i="12"/>
  <c r="Z8" i="12" s="1"/>
  <c r="L9" i="12"/>
  <c r="Z9" i="12" s="1"/>
  <c r="L10" i="12"/>
  <c r="Z10" i="12" s="1"/>
  <c r="L11" i="12"/>
  <c r="Z11" i="12" s="1"/>
  <c r="L12" i="12"/>
  <c r="Z12" i="12" s="1"/>
  <c r="L13" i="12"/>
  <c r="Z13" i="12" s="1"/>
  <c r="L14" i="12"/>
  <c r="Z14" i="12" s="1"/>
  <c r="L15" i="12"/>
  <c r="Z15" i="12" s="1"/>
  <c r="L16" i="12"/>
  <c r="L17" i="12"/>
  <c r="L18" i="12"/>
  <c r="L19" i="12"/>
  <c r="L20" i="12"/>
  <c r="Z20" i="12" s="1"/>
  <c r="L21" i="12"/>
  <c r="Z21" i="12" s="1"/>
  <c r="L22" i="12"/>
  <c r="Z22" i="12" s="1"/>
  <c r="L23" i="12"/>
  <c r="Z23" i="12" s="1"/>
  <c r="L24" i="12"/>
  <c r="Z24" i="12" s="1"/>
  <c r="L25" i="12"/>
  <c r="Z25" i="12" s="1"/>
  <c r="L26" i="12"/>
  <c r="Z26" i="12" s="1"/>
  <c r="L27" i="12"/>
  <c r="Z27" i="12" s="1"/>
  <c r="L28" i="12"/>
  <c r="L29" i="12"/>
  <c r="L30" i="12"/>
  <c r="L31" i="12"/>
  <c r="L32" i="12"/>
  <c r="Z32" i="12" s="1"/>
  <c r="L33" i="12"/>
  <c r="Z33" i="12" s="1"/>
  <c r="L34" i="12"/>
  <c r="Z34" i="12" s="1"/>
  <c r="L35" i="12"/>
  <c r="Z35" i="12" s="1"/>
  <c r="L36" i="12"/>
  <c r="Z36" i="12" s="1"/>
  <c r="L37" i="12"/>
  <c r="Z37" i="12" s="1"/>
  <c r="L38" i="12"/>
  <c r="Z38" i="12" s="1"/>
  <c r="L39" i="12"/>
  <c r="Z39" i="12" s="1"/>
  <c r="L40" i="12"/>
  <c r="Z40" i="12" s="1"/>
  <c r="L41" i="12"/>
  <c r="L42" i="12"/>
  <c r="L43" i="12"/>
  <c r="L44" i="12"/>
  <c r="Z44" i="12" s="1"/>
  <c r="L45" i="12"/>
  <c r="Z45" i="12" s="1"/>
  <c r="L46" i="12"/>
  <c r="Z46" i="12" s="1"/>
  <c r="L47" i="12"/>
  <c r="Z47" i="12" s="1"/>
  <c r="L48" i="12"/>
  <c r="Z48" i="12" s="1"/>
  <c r="L49" i="12"/>
  <c r="Z49" i="12" s="1"/>
  <c r="L50" i="12"/>
  <c r="Z50" i="12" s="1"/>
  <c r="L7" i="12"/>
  <c r="Z7" i="12" s="1"/>
  <c r="C51" i="12"/>
  <c r="D51" i="12"/>
  <c r="E51"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7" i="12"/>
  <c r="E2" i="14" l="1"/>
  <c r="C37" i="4"/>
  <c r="C49" i="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V52" i="14" l="1"/>
  <c r="S52" i="14"/>
  <c r="S51" i="14"/>
  <c r="T52" i="14"/>
</calcChain>
</file>

<file path=xl/sharedStrings.xml><?xml version="1.0" encoding="utf-8"?>
<sst xmlns="http://schemas.openxmlformats.org/spreadsheetml/2006/main" count="307" uniqueCount="253">
  <si>
    <t>Energy Trends, Gas data</t>
  </si>
  <si>
    <t>This spreadsheet forms part of the National Statistics publication Energy Trends produced by the Department for Business, Energy and Industrial Strategy (BEIS). 
The data presented is on supply and consumption of gas, imports and exports of gas, and the calorific values of production and supply, and imports and exports. Quarterly data are published one quarter in arrears; monthly data are published two months in arrears.</t>
  </si>
  <si>
    <t xml:space="preserve">Publication dates </t>
  </si>
  <si>
    <r>
      <t xml:space="preserve">This data was published on </t>
    </r>
    <r>
      <rPr>
        <b/>
        <sz val="12"/>
        <color rgb="FF000000"/>
        <rFont val="Calibri"/>
        <family val="2"/>
      </rPr>
      <t>Thursday 28 April 2022</t>
    </r>
    <r>
      <rPr>
        <b/>
        <sz val="12"/>
        <color rgb="FF000000"/>
        <rFont val="Calibri"/>
        <family val="2"/>
      </rPr>
      <t xml:space="preserve">
</t>
    </r>
    <r>
      <rPr>
        <sz val="12"/>
        <color rgb="FF000000"/>
        <rFont val="Calibri"/>
        <family val="2"/>
      </rPr>
      <t xml:space="preserve">The next publication date is </t>
    </r>
    <r>
      <rPr>
        <b/>
        <sz val="12"/>
        <color rgb="FF000000"/>
        <rFont val="Calibri"/>
        <family val="2"/>
      </rPr>
      <t>Thursday 26 May 2022</t>
    </r>
  </si>
  <si>
    <t>Data period</t>
  </si>
  <si>
    <r>
      <t xml:space="preserve">This spreadsheet contains </t>
    </r>
    <r>
      <rPr>
        <b/>
        <sz val="12"/>
        <color rgb="FF000000"/>
        <rFont val="Calibri"/>
        <family val="2"/>
      </rPr>
      <t>new monthly data for February 2022</t>
    </r>
  </si>
  <si>
    <t xml:space="preserve">Revisions </t>
  </si>
  <si>
    <r>
      <t xml:space="preserve">The revisions period is for </t>
    </r>
    <r>
      <rPr>
        <b/>
        <sz val="12"/>
        <color rgb="FF000000"/>
        <rFont val="Calibri"/>
        <family val="2"/>
      </rPr>
      <t>January 2022</t>
    </r>
  </si>
  <si>
    <t xml:space="preserve">Further information </t>
  </si>
  <si>
    <t xml:space="preserve">The data tables and accompanying cover sheet, contents, and notes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</si>
  <si>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</si>
  <si>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</si>
  <si>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</si>
  <si>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</si>
  <si>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</si>
  <si>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Natural gas statistics methodology note (opens in a new window)</t>
  </si>
  <si>
    <t>Energy statistics revisions policy (opens in a new window)</t>
  </si>
  <si>
    <t xml:space="preserve">Contact details </t>
  </si>
  <si>
    <t xml:space="preserve">Statistical enquiries </t>
  </si>
  <si>
    <t>Damon Ying</t>
  </si>
  <si>
    <t>oil-gas.statistics@beis.gov.uk</t>
  </si>
  <si>
    <t>020 7215 2942</t>
  </si>
  <si>
    <t xml:space="preserve">Media enquiries </t>
  </si>
  <si>
    <t>newsdesk@beis.gov.uk</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</si>
  <si>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</si>
  <si>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</si>
  <si>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</si>
  <si>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</si>
  <si>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</si>
  <si>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</si>
  <si>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</si>
  <si>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</si>
  <si>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Notes</t>
  </si>
  <si>
    <t>Natural gas supply and consumption in GWh</t>
  </si>
  <si>
    <t>4.1 GWh</t>
  </si>
  <si>
    <t>Natural gas supply and consumption in million cubic metres</t>
  </si>
  <si>
    <t>4.1 mcm</t>
  </si>
  <si>
    <t>Natural gas production and supply in GWh</t>
  </si>
  <si>
    <t>4.2 GWh</t>
  </si>
  <si>
    <t>Natural gas production and supply in million cubic metres</t>
  </si>
  <si>
    <t>4.2 mcm</t>
  </si>
  <si>
    <t>Calorific values for production and supply</t>
  </si>
  <si>
    <t>4.2 CVs</t>
  </si>
  <si>
    <t>Natural gas imports and exports in GWh</t>
  </si>
  <si>
    <t>4.3 GWh</t>
  </si>
  <si>
    <t>Natural gas imports and exports in million cubic metres</t>
  </si>
  <si>
    <t>4.3 mcm</t>
  </si>
  <si>
    <t>Calorific values for imports and exports</t>
  </si>
  <si>
    <t>4.3 CVs</t>
  </si>
  <si>
    <t>Supplementary information on the origin of UK gas imports in GWh</t>
  </si>
  <si>
    <t>4.4 GWh</t>
  </si>
  <si>
    <t>Supplementary information on the origin of UK gas imports in million cubic metres</t>
  </si>
  <si>
    <t>4.4 mcm</t>
  </si>
  <si>
    <t>Table 4.1 Natural gas supply and consumption, quarterly data (GWh)</t>
  </si>
  <si>
    <t>Components of supply and demand</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</si>
  <si>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</si>
  <si>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</si>
  <si>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</si>
  <si>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</si>
  <si>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</si>
  <si>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</si>
  <si>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</si>
  <si>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</si>
  <si>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</si>
  <si>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</si>
  <si>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</si>
  <si>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</si>
  <si>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</si>
  <si>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</si>
  <si>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</si>
  <si>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</si>
  <si>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</si>
  <si>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</si>
  <si>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</si>
  <si>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</si>
  <si>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</si>
  <si>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</si>
  <si>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</si>
  <si>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</si>
  <si>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</si>
  <si>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</si>
  <si>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</si>
  <si>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</si>
  <si>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</si>
  <si>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</si>
  <si>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</si>
  <si>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</si>
  <si>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</si>
  <si>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</si>
  <si>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</si>
  <si>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</si>
  <si>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</si>
  <si>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</si>
  <si>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</si>
  <si>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</si>
  <si>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</si>
  <si>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</si>
  <si>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2021
3rd quarter</t>
  </si>
  <si>
    <t>2021
4th quarter</t>
  </si>
  <si>
    <t>Indigenous Production</t>
  </si>
  <si>
    <t>Imports</t>
  </si>
  <si>
    <t>Imports of Liquefied Natural Gas</t>
  </si>
  <si>
    <t>Exports</t>
  </si>
  <si>
    <t>Stock change</t>
  </si>
  <si>
    <t>Transfers</t>
  </si>
  <si>
    <t>Total supply</t>
  </si>
  <si>
    <t>Statistical difference</t>
  </si>
  <si>
    <t>Total demand</t>
  </si>
  <si>
    <t>Transformation</t>
  </si>
  <si>
    <t>Electricity generation</t>
  </si>
  <si>
    <t>Heat generation</t>
  </si>
  <si>
    <t>Energy industry use</t>
  </si>
  <si>
    <t>Losses</t>
  </si>
  <si>
    <t>Final consumption</t>
  </si>
  <si>
    <t>Iron &amp; steel</t>
  </si>
  <si>
    <t>Other industries</t>
  </si>
  <si>
    <t>Transport</t>
  </si>
  <si>
    <t>Domestic</t>
  </si>
  <si>
    <t>Other final users</t>
  </si>
  <si>
    <t>Non energy use</t>
  </si>
  <si>
    <t>Freeze panes are active on this sheet, to turn off freeze panes select 'view' then 'freeze panes' then 'unfreeze panes' or use [Alt W, F] </t>
  </si>
  <si>
    <t>Month</t>
  </si>
  <si>
    <t>Exports to</t>
  </si>
  <si>
    <t>Total Imports</t>
  </si>
  <si>
    <t>Belgium</t>
  </si>
  <si>
    <t>The Netherlands
[note 5]</t>
  </si>
  <si>
    <t>Norway
[note 6]</t>
  </si>
  <si>
    <t>Republic of Ireland 
[note 7]</t>
  </si>
  <si>
    <t>Isle of Man 
[note 7]</t>
  </si>
  <si>
    <t>Liquefied Natural Gas 
[note 9]</t>
  </si>
  <si>
    <t>Total exports</t>
  </si>
  <si>
    <t>Net imports 
[note 10]</t>
  </si>
  <si>
    <t>Table 4.4 Supplementary information on the origin of UK gas imports, monthly data (GWh)</t>
  </si>
  <si>
    <t>Pipeline Imports</t>
  </si>
  <si>
    <t>Shipping Imports - Liquefied Natural Gas</t>
  </si>
  <si>
    <t>Netherlands</t>
  </si>
  <si>
    <t>Norway</t>
  </si>
  <si>
    <t>Bacton to Zeebrugge Interconnector</t>
  </si>
  <si>
    <t>Balgzand to Bacton (BBL)</t>
  </si>
  <si>
    <t>Total Norway pipeline</t>
  </si>
  <si>
    <t>Total pipeline</t>
  </si>
  <si>
    <t>Qatar</t>
  </si>
  <si>
    <t>Russia</t>
  </si>
  <si>
    <t>Trinidad &amp; Tobago</t>
  </si>
  <si>
    <t>USA</t>
  </si>
  <si>
    <t>Algeria</t>
  </si>
  <si>
    <t>Angola</t>
  </si>
  <si>
    <t>Australia</t>
  </si>
  <si>
    <t>Cameroon</t>
  </si>
  <si>
    <t>Dominican Republic</t>
  </si>
  <si>
    <t>Egypt</t>
  </si>
  <si>
    <t>Equatorial Guinea</t>
  </si>
  <si>
    <t>France</t>
  </si>
  <si>
    <t>Nigeria</t>
  </si>
  <si>
    <t>Peru</t>
  </si>
  <si>
    <t>Yemen</t>
  </si>
  <si>
    <t>Total LNG</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</si>
  <si>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</si>
  <si>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</si>
  <si>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</si>
  <si>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</si>
  <si>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</si>
  <si>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</si>
  <si>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</si>
  <si>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</si>
  <si>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</si>
  <si>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</si>
  <si>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</si>
  <si>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</si>
  <si>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</si>
  <si>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</si>
  <si>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</si>
  <si>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</si>
  <si>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</si>
  <si>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</si>
  <si>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</si>
  <si>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</si>
  <si>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</si>
  <si>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</si>
  <si>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</si>
  <si>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</si>
  <si>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</si>
  <si>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</si>
  <si>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</si>
  <si>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</si>
  <si>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</si>
  <si>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</si>
  <si>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</si>
  <si>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</si>
  <si>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</si>
  <si>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</si>
  <si>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</si>
  <si>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</si>
  <si>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</si>
  <si>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</si>
  <si>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</si>
  <si>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</si>
  <si>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Quarter 3 2021</t>
  </si>
  <si>
    <t>Quarter 4 2021 [provisional]</t>
  </si>
  <si>
    <t>Quarter 3 2015</t>
  </si>
  <si>
    <t>Quarter 4  2015</t>
  </si>
  <si>
    <t>quarter</t>
  </si>
  <si>
    <t>year</t>
  </si>
  <si>
    <t>industry</t>
  </si>
  <si>
    <t>energy generation</t>
  </si>
  <si>
    <t>other</t>
  </si>
  <si>
    <t>domestic</t>
  </si>
  <si>
    <t>time</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</si>
  <si>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</si>
  <si>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</si>
  <si>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</si>
  <si>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</si>
  <si>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</si>
  <si>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</si>
  <si>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</si>
  <si>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</si>
  <si>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</si>
  <si>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</si>
  <si>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</si>
  <si>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</si>
  <si>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</si>
  <si>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</si>
  <si>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</si>
  <si>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</si>
  <si>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</si>
  <si>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</si>
  <si>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</si>
  <si>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</si>
  <si>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</si>
  <si>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</si>
  <si>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</si>
  <si>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</si>
  <si>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</si>
  <si>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</si>
  <si>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</si>
  <si>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</si>
  <si>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</si>
  <si>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</si>
  <si>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</si>
  <si>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</si>
  <si>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</si>
  <si>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</si>
  <si>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</si>
  <si>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</si>
  <si>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</si>
  <si>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</si>
  <si>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</si>
  <si>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</si>
  <si>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</si>
  <si>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</si>
  <si>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Q4</t>
  </si>
  <si>
    <t>2021 Q3</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</si>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</sst>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quot;-&quot;#,##0"/>
    <numFmt numFmtId="165" formatCode="dd/mm/yyyy"/>
    <numFmt numFmtId="166" formatCode="#,##0&quot; &quot;;&quot;-&quot;#,##0&quot; &quot;"/>
    <numFmt numFmtId="167" formatCode="[$-809]dd&quot; &quot;mmmm&quot; &quot;yyyy;@"/>
    <numFmt numFmtId="168" formatCode="&quot; &quot;* #,##0.00&quot; &quot;;&quot;-&quot;* #,##0.00&quot; &quot;;&quot; &quot;* &quot;-&quot;#&quot; &quot;;&quot; &quot;@&quot; &quot;"/>
    <numFmt numFmtId="169" formatCode="#,##0.00;[Red]&quot;-&quot;#,##0.00"/>
    <numFmt numFmtId="170" formatCode="&quot; &quot;[$£-809]* #,##0.00&quot; &quot;;&quot;-&quot;[$£-809]* #,##0.00&quot; &quot;;&quot; &quot;[$£-809]* &quot;-&quot;#&quot; &quot;;&quot; &quot;@&quot; &quot;"/>
    <numFmt numFmtId="171" formatCode="#,##0.00;&quot;-&quot;#,##0.00"/>
    <numFmt numFmtId="172" formatCode="#,##0.00&quot; &quot;;&quot;-&quot;#,##0.00&quot; &quot;"/>
  </numFmts>
  <fonts count="25" x14ac:knownFonts="1">
    <font>
      <sz val="11"/>
      <color rgb="FF000000"/>
      <name val="Calibri"/>
      <family val="2"/>
    </font>
    <font>
      <sz val="11"/>
      <color rgb="FF000000"/>
      <name val="Calibri"/>
      <family val="2"/>
    </font>
    <font>
      <b/>
      <sz val="11"/>
      <color rgb="FF92D050"/>
      <name val="Calibri"/>
      <family val="2"/>
    </font>
    <font>
      <sz val="11"/>
      <color rgb="FF9C0006"/>
      <name val="Calibri"/>
      <family val="2"/>
    </font>
    <font>
      <b/>
      <sz val="11"/>
      <color rgb="FFFF0000"/>
      <name val="Calibri"/>
      <family val="2"/>
    </font>
    <font>
      <b/>
      <sz val="22"/>
      <color rgb="FF000000"/>
      <name val="Calibri"/>
      <family val="2"/>
    </font>
    <font>
      <b/>
      <sz val="20"/>
      <color rgb="FF000000"/>
      <name val="Calibri"/>
      <family val="2"/>
    </font>
    <font>
      <b/>
      <sz val="13"/>
      <color rgb="FF44546A"/>
      <name val="Calibri"/>
      <family val="2"/>
    </font>
    <font>
      <b/>
      <sz val="18"/>
      <color rgb="FF000000"/>
      <name val="Calibri"/>
      <family val="2"/>
    </font>
    <font>
      <b/>
      <sz val="16"/>
      <color rgb="FF000000"/>
      <name val="Calibri"/>
      <family val="2"/>
    </font>
    <font>
      <b/>
      <sz val="11"/>
      <color rgb="FF44546A"/>
      <name val="Calibri"/>
      <family val="2"/>
    </font>
    <font>
      <b/>
      <sz val="14"/>
      <color rgb="FF000000"/>
      <name val="Calibri"/>
      <family val="2"/>
    </font>
    <font>
      <u/>
      <sz val="11"/>
      <color rgb="FF0563C1"/>
      <name val="Calibri"/>
      <family val="2"/>
    </font>
    <font>
      <u/>
      <sz val="12"/>
      <color rgb="FF0000FF"/>
      <name val="Calibri"/>
      <family val="2"/>
    </font>
    <font>
      <u/>
      <sz val="10"/>
      <color rgb="FF0000FF"/>
      <name val="Arial"/>
      <family val="2"/>
    </font>
    <font>
      <u/>
      <sz val="10"/>
      <color rgb="FF0000FF"/>
      <name val="MS Sans Serif"/>
    </font>
    <font>
      <u/>
      <sz val="10"/>
      <color rgb="FF0563C1"/>
      <name val="Arial"/>
      <family val="2"/>
    </font>
    <font>
      <sz val="10"/>
      <color rgb="FF000000"/>
      <name val="Arial"/>
      <family val="2"/>
    </font>
    <font>
      <sz val="10"/>
      <color rgb="FF000000"/>
      <name val="MS Sans Serif"/>
    </font>
    <font>
      <sz val="12"/>
      <color rgb="FF000000"/>
      <name val="Calibri"/>
      <family val="2"/>
    </font>
    <font>
      <sz val="16"/>
      <color rgb="FF000000"/>
      <name val="Calibri"/>
      <family val="2"/>
    </font>
    <font>
      <b/>
      <sz val="12"/>
      <color rgb="FF000000"/>
      <name val="Calibri"/>
      <family val="2"/>
    </font>
    <font>
      <sz val="12"/>
      <color rgb="FF0000FF"/>
      <name val="Calibri"/>
      <family val="2"/>
    </font>
    <font>
      <sz val="12"/>
      <name val="Calibri"/>
      <family val="2"/>
    </font>
    <font>
      <sz val="12"/>
      <color theme="1"/>
      <name val="Calibri"/>
      <family val="2"/>
      <scheme val="minor"/>
    </font>
  </fonts>
  <fills count="4">
    <fill>
      <patternFill patternType="none"/>
    </fill>
    <fill>
      <patternFill patternType="gray125"/>
    </fill>
    <fill>
      <patternFill patternType="solid">
        <fgColor rgb="FFFFC7CE"/>
        <bgColor rgb="FFFFC7CE"/>
      </patternFill>
    </fill>
    <fill>
      <patternFill patternType="solid">
        <fgColor rgb="FFFFFFFF"/>
        <bgColor rgb="FFFFFFFF"/>
      </patternFill>
    </fill>
  </fills>
  <borders count="20">
    <border>
      <left/>
      <right/>
      <top/>
      <bottom/>
      <diagonal/>
    </border>
    <border>
      <left/>
      <right/>
      <top/>
      <bottom style="thick">
        <color rgb="FFA2B8E1"/>
      </bottom>
      <diagonal/>
    </border>
    <border>
      <left/>
      <right/>
      <top/>
      <bottom style="medium">
        <color rgb="FF8EA9DB"/>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s>
  <cellStyleXfs count="80">
    <xf numFmtId="0" fontId="0" fillId="0" borderId="0"/>
    <xf numFmtId="168"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Protection="0">
      <alignment vertical="center"/>
    </xf>
    <xf numFmtId="0" fontId="7" fillId="0" borderId="1" applyNumberFormat="0" applyFill="0" applyAlignment="0" applyProtection="0"/>
    <xf numFmtId="0" fontId="10" fillId="0" borderId="2" applyNumberFormat="0" applyFill="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2" borderId="0" applyNumberFormat="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0" fontId="5" fillId="0" borderId="0" applyNumberFormat="0" applyFill="0" applyBorder="0" applyProtection="0">
      <alignment vertical="center"/>
    </xf>
    <xf numFmtId="0" fontId="6" fillId="0" borderId="0" applyNumberFormat="0" applyFill="0" applyBorder="0" applyProtection="0">
      <alignment horizontal="left" vertical="center"/>
    </xf>
    <xf numFmtId="0" fontId="6" fillId="0" borderId="0" applyNumberFormat="0" applyFill="0" applyBorder="0" applyProtection="0">
      <alignment horizontal="left" vertical="center"/>
    </xf>
    <xf numFmtId="0" fontId="5" fillId="0" borderId="0" applyNumberFormat="0" applyFill="0" applyBorder="0" applyProtection="0">
      <alignment vertical="center"/>
    </xf>
    <xf numFmtId="0" fontId="5" fillId="0" borderId="0" applyNumberFormat="0" applyFill="0" applyBorder="0" applyProtection="0">
      <alignment vertical="center"/>
    </xf>
    <xf numFmtId="0" fontId="5" fillId="0" borderId="0" applyNumberFormat="0" applyFill="0" applyBorder="0" applyProtection="0">
      <alignment vertical="center"/>
    </xf>
    <xf numFmtId="0" fontId="6" fillId="0" borderId="0" applyNumberFormat="0" applyFill="0" applyBorder="0" applyProtection="0">
      <alignment horizontal="left" vertical="center"/>
    </xf>
    <xf numFmtId="0" fontId="5" fillId="0" borderId="0" applyNumberFormat="0" applyFill="0" applyBorder="0" applyProtection="0">
      <alignment vertical="center"/>
    </xf>
    <xf numFmtId="0" fontId="5" fillId="0" borderId="0" applyNumberFormat="0" applyFill="0" applyBorder="0" applyProtection="0">
      <alignment vertical="center"/>
    </xf>
    <xf numFmtId="0" fontId="5" fillId="0" borderId="0" applyNumberFormat="0" applyFill="0" applyBorder="0" applyProtection="0">
      <alignment vertical="center"/>
    </xf>
    <xf numFmtId="0" fontId="8" fillId="0" borderId="0" applyNumberFormat="0" applyFill="0" applyBorder="0" applyProtection="0"/>
    <xf numFmtId="0" fontId="9" fillId="0" borderId="0" applyNumberFormat="0" applyFill="0" applyBorder="0" applyProtection="0">
      <alignment horizontal="left"/>
    </xf>
    <xf numFmtId="0" fontId="11" fillId="0" borderId="0" applyNumberFormat="0" applyFill="0" applyBorder="0" applyProtection="0"/>
    <xf numFmtId="0" fontId="11" fillId="0" borderId="0" applyNumberFormat="0" applyFill="0" applyBorder="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7" fillId="0" borderId="0" applyNumberFormat="0" applyBorder="0" applyProtection="0"/>
    <xf numFmtId="0" fontId="17" fillId="0" borderId="0" applyNumberFormat="0" applyBorder="0" applyProtection="0"/>
    <xf numFmtId="0" fontId="18" fillId="0" borderId="0" applyNumberFormat="0" applyBorder="0" applyProtection="0"/>
    <xf numFmtId="0" fontId="18" fillId="0" borderId="0" applyNumberFormat="0" applyBorder="0" applyProtection="0"/>
    <xf numFmtId="0" fontId="17" fillId="0" borderId="0" applyNumberFormat="0" applyBorder="0" applyProtection="0"/>
    <xf numFmtId="0" fontId="17" fillId="0" borderId="0" applyNumberFormat="0" applyBorder="0" applyProtection="0"/>
    <xf numFmtId="167" fontId="18" fillId="0" borderId="0" applyBorder="0" applyProtection="0"/>
    <xf numFmtId="0" fontId="19" fillId="0" borderId="0" applyNumberFormat="0" applyBorder="0" applyProtection="0">
      <alignment vertical="center" wrapText="1"/>
    </xf>
    <xf numFmtId="0" fontId="19" fillId="0" borderId="0" applyNumberFormat="0" applyBorder="0" applyProtection="0">
      <alignment vertical="center" wrapText="1"/>
    </xf>
    <xf numFmtId="0" fontId="19" fillId="0" borderId="0" applyNumberFormat="0" applyBorder="0" applyProtection="0">
      <alignment vertical="center" wrapText="1"/>
    </xf>
    <xf numFmtId="0" fontId="19" fillId="0" borderId="0" applyNumberFormat="0" applyBorder="0" applyProtection="0">
      <alignment vertical="center" wrapText="1"/>
    </xf>
    <xf numFmtId="0" fontId="19" fillId="0" borderId="0" applyNumberFormat="0" applyBorder="0" applyProtection="0">
      <alignment vertical="center" wrapText="1"/>
    </xf>
    <xf numFmtId="0" fontId="19" fillId="0" borderId="0" applyNumberFormat="0" applyBorder="0" applyProtection="0">
      <alignment vertical="center"/>
    </xf>
    <xf numFmtId="0" fontId="19" fillId="0" borderId="0" applyNumberFormat="0" applyBorder="0" applyProtection="0">
      <alignment vertical="center" wrapText="1"/>
    </xf>
    <xf numFmtId="0" fontId="19" fillId="0" borderId="0" applyNumberFormat="0" applyBorder="0" applyProtection="0">
      <alignment vertical="center" wrapText="1"/>
    </xf>
    <xf numFmtId="0" fontId="19" fillId="0" borderId="0" applyNumberFormat="0" applyBorder="0" applyProtection="0">
      <alignment vertical="center" wrapText="1"/>
    </xf>
    <xf numFmtId="0" fontId="19" fillId="0" borderId="0" applyNumberFormat="0" applyFill="0" applyBorder="0" applyProtection="0">
      <alignment horizontal="left" vertical="center"/>
    </xf>
    <xf numFmtId="0" fontId="19" fillId="0" borderId="0" applyNumberFormat="0" applyFill="0" applyBorder="0" applyProtection="0">
      <alignment horizontal="left" vertical="center"/>
    </xf>
    <xf numFmtId="0" fontId="19" fillId="0" borderId="0" applyNumberFormat="0" applyBorder="0" applyProtection="0">
      <alignment vertical="center" wrapText="1"/>
    </xf>
    <xf numFmtId="0" fontId="19" fillId="0" borderId="0" applyNumberFormat="0" applyBorder="0" applyProtection="0">
      <alignment horizontal="left"/>
    </xf>
    <xf numFmtId="0" fontId="1" fillId="0" borderId="0" applyNumberFormat="0" applyFont="0" applyBorder="0" applyProtection="0"/>
    <xf numFmtId="0" fontId="18"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00">
    <xf numFmtId="0" fontId="0" fillId="0" borderId="0" xfId="0"/>
    <xf numFmtId="0" fontId="5" fillId="3" borderId="0" xfId="25" applyFont="1" applyFill="1" applyAlignment="1">
      <alignment vertical="center" wrapText="1"/>
    </xf>
    <xf numFmtId="0" fontId="19" fillId="3" borderId="0" xfId="53" applyFont="1" applyFill="1" applyAlignment="1">
      <alignment vertical="center" wrapText="1"/>
    </xf>
    <xf numFmtId="0" fontId="19" fillId="3" borderId="0" xfId="53" applyFont="1" applyFill="1" applyAlignment="1">
      <alignment vertical="center"/>
    </xf>
    <xf numFmtId="0" fontId="8" fillId="3" borderId="0" xfId="35" applyFont="1" applyFill="1" applyAlignment="1">
      <alignment wrapText="1"/>
    </xf>
    <xf numFmtId="0" fontId="20" fillId="3" borderId="0" xfId="53" applyFont="1" applyFill="1" applyAlignment="1">
      <alignment vertical="center"/>
    </xf>
    <xf numFmtId="0" fontId="8" fillId="3" borderId="0" xfId="35" applyFont="1" applyFill="1" applyAlignment="1"/>
    <xf numFmtId="0" fontId="13" fillId="3" borderId="0" xfId="40" applyFont="1" applyFill="1" applyAlignment="1">
      <alignment vertical="center" wrapText="1"/>
    </xf>
    <xf numFmtId="0" fontId="19" fillId="3" borderId="0" xfId="59" applyFont="1" applyFill="1" applyAlignment="1">
      <alignment vertical="center" wrapText="1"/>
    </xf>
    <xf numFmtId="0" fontId="19" fillId="3" borderId="0" xfId="59" applyFont="1" applyFill="1" applyAlignment="1">
      <alignment vertical="center"/>
    </xf>
    <xf numFmtId="0" fontId="13" fillId="3" borderId="0" xfId="42" applyFont="1" applyFill="1" applyAlignment="1">
      <alignment vertical="center" wrapText="1"/>
    </xf>
    <xf numFmtId="0" fontId="13" fillId="0" borderId="0" xfId="39" applyFont="1" applyAlignment="1">
      <alignment vertical="center" wrapText="1"/>
    </xf>
    <xf numFmtId="0" fontId="22" fillId="0" borderId="0" xfId="55" applyFont="1" applyFill="1" applyAlignment="1">
      <alignment vertical="center" wrapText="1"/>
    </xf>
    <xf numFmtId="0" fontId="22" fillId="0" borderId="0" xfId="55" applyFont="1" applyFill="1" applyAlignment="1">
      <alignment vertical="center"/>
    </xf>
    <xf numFmtId="0" fontId="8" fillId="0" borderId="0" xfId="4" applyFont="1" applyBorder="1"/>
    <xf numFmtId="0" fontId="19" fillId="0" borderId="0" xfId="55" applyFont="1" applyFill="1" applyAlignment="1">
      <alignment vertical="center" wrapText="1"/>
    </xf>
    <xf numFmtId="0" fontId="20" fillId="0" borderId="0" xfId="55" applyFont="1" applyFill="1" applyAlignment="1">
      <alignment vertical="center"/>
    </xf>
    <xf numFmtId="0" fontId="11" fillId="0" borderId="0" xfId="5" applyFont="1" applyBorder="1"/>
    <xf numFmtId="0" fontId="19" fillId="0" borderId="0" xfId="55" applyFont="1" applyFill="1" applyAlignment="1">
      <alignment vertical="center"/>
    </xf>
    <xf numFmtId="0" fontId="13" fillId="0" borderId="0" xfId="39" applyFont="1" applyAlignment="1">
      <alignment vertical="center"/>
    </xf>
    <xf numFmtId="0" fontId="19" fillId="3" borderId="0" xfId="53" applyFont="1" applyFill="1" applyAlignment="1">
      <alignment wrapText="1"/>
    </xf>
    <xf numFmtId="0" fontId="5" fillId="3" borderId="0" xfId="3" applyFont="1" applyFill="1" applyAlignment="1">
      <alignment vertical="center"/>
    </xf>
    <xf numFmtId="0" fontId="17" fillId="3" borderId="0" xfId="46" applyFont="1" applyFill="1" applyAlignment="1"/>
    <xf numFmtId="0" fontId="0" fillId="3" borderId="0" xfId="0" applyFill="1"/>
    <xf numFmtId="0" fontId="13" fillId="3" borderId="0" xfId="39" applyFont="1" applyFill="1" applyAlignment="1">
      <alignment vertical="center"/>
    </xf>
    <xf numFmtId="0" fontId="22" fillId="3" borderId="0" xfId="0" applyFont="1" applyFill="1"/>
    <xf numFmtId="0" fontId="13" fillId="3" borderId="0" xfId="39" applyFont="1" applyFill="1" applyAlignment="1">
      <alignment horizontal="left" vertical="center"/>
    </xf>
    <xf numFmtId="2" fontId="13" fillId="3" borderId="0" xfId="39" applyNumberFormat="1" applyFont="1" applyFill="1" applyAlignment="1">
      <alignment horizontal="left" vertical="center"/>
    </xf>
    <xf numFmtId="0" fontId="5" fillId="0" borderId="0" xfId="34" applyFont="1" applyAlignment="1">
      <alignment vertical="center"/>
    </xf>
    <xf numFmtId="0" fontId="19" fillId="0" borderId="0" xfId="56" applyFont="1" applyFill="1" applyAlignment="1">
      <alignment vertical="center" wrapText="1"/>
    </xf>
    <xf numFmtId="0" fontId="19" fillId="0" borderId="0" xfId="56" applyFont="1" applyFill="1" applyAlignment="1">
      <alignment vertical="center"/>
    </xf>
    <xf numFmtId="0" fontId="21" fillId="0" borderId="3" xfId="56" applyFont="1" applyFill="1" applyBorder="1" applyAlignment="1">
      <alignment horizontal="left" vertical="center" wrapText="1"/>
    </xf>
    <xf numFmtId="0" fontId="21" fillId="0" borderId="4" xfId="56" applyFont="1" applyFill="1" applyBorder="1" applyAlignment="1">
      <alignment horizontal="right" vertical="center" wrapText="1"/>
    </xf>
    <xf numFmtId="0" fontId="19" fillId="0" borderId="5" xfId="56" applyFont="1" applyFill="1" applyBorder="1" applyAlignment="1">
      <alignment vertical="center" wrapText="1"/>
    </xf>
    <xf numFmtId="164" fontId="19" fillId="0" borderId="6" xfId="23" applyNumberFormat="1" applyFont="1" applyBorder="1" applyAlignment="1">
      <alignment vertical="center" wrapText="1"/>
    </xf>
    <xf numFmtId="164" fontId="19" fillId="0" borderId="0" xfId="56" applyNumberFormat="1" applyFont="1" applyFill="1" applyAlignment="1">
      <alignment vertical="center" wrapText="1"/>
    </xf>
    <xf numFmtId="0" fontId="19" fillId="0" borderId="7" xfId="56" applyFont="1" applyFill="1" applyBorder="1" applyAlignment="1">
      <alignment vertical="center" wrapText="1"/>
    </xf>
    <xf numFmtId="164" fontId="19" fillId="0" borderId="0" xfId="23" applyNumberFormat="1" applyFont="1" applyAlignment="1">
      <alignment vertical="center" wrapText="1"/>
    </xf>
    <xf numFmtId="0" fontId="19" fillId="0" borderId="8" xfId="56" applyFont="1" applyFill="1" applyBorder="1" applyAlignment="1">
      <alignment vertical="center" wrapText="1"/>
    </xf>
    <xf numFmtId="164" fontId="19" fillId="0" borderId="4" xfId="23" applyNumberFormat="1" applyFont="1" applyBorder="1" applyAlignment="1">
      <alignment vertical="center" wrapText="1"/>
    </xf>
    <xf numFmtId="0" fontId="21" fillId="0" borderId="5" xfId="56" applyFont="1" applyFill="1" applyBorder="1" applyAlignment="1">
      <alignment vertical="center" wrapText="1"/>
    </xf>
    <xf numFmtId="164" fontId="21" fillId="0" borderId="6" xfId="23" applyNumberFormat="1" applyFont="1" applyBorder="1" applyAlignment="1">
      <alignment vertical="center" wrapText="1"/>
    </xf>
    <xf numFmtId="164" fontId="21" fillId="0" borderId="0" xfId="56" applyNumberFormat="1" applyFont="1" applyFill="1" applyAlignment="1">
      <alignment vertical="center" wrapText="1"/>
    </xf>
    <xf numFmtId="0" fontId="21" fillId="0" borderId="0" xfId="56" applyFont="1" applyFill="1" applyAlignment="1">
      <alignment vertical="center" wrapText="1"/>
    </xf>
    <xf numFmtId="0" fontId="21" fillId="0" borderId="8" xfId="56" applyFont="1" applyFill="1" applyBorder="1" applyAlignment="1">
      <alignment vertical="center" wrapText="1"/>
    </xf>
    <xf numFmtId="164" fontId="21" fillId="0" borderId="4" xfId="23" applyNumberFormat="1" applyFont="1" applyBorder="1" applyAlignment="1">
      <alignment vertical="center" wrapText="1"/>
    </xf>
    <xf numFmtId="9" fontId="21" fillId="0" borderId="0" xfId="79" applyFont="1" applyAlignment="1">
      <alignment vertical="center" wrapText="1"/>
    </xf>
    <xf numFmtId="164" fontId="19" fillId="0" borderId="6" xfId="56" applyNumberFormat="1" applyFont="1" applyFill="1" applyBorder="1" applyAlignment="1">
      <alignment vertical="center" wrapText="1"/>
    </xf>
    <xf numFmtId="0" fontId="19" fillId="0" borderId="3" xfId="56" applyFont="1" applyFill="1" applyBorder="1" applyAlignment="1">
      <alignment vertical="center" wrapText="1"/>
    </xf>
    <xf numFmtId="0" fontId="19" fillId="0" borderId="0" xfId="56" applyFont="1" applyFill="1" applyAlignment="1">
      <alignment horizontal="center" vertical="center" wrapText="1"/>
    </xf>
    <xf numFmtId="0" fontId="19" fillId="0" borderId="0" xfId="56" applyFont="1" applyFill="1" applyAlignment="1">
      <alignment horizontal="left" vertical="center"/>
    </xf>
    <xf numFmtId="0" fontId="19" fillId="0" borderId="8" xfId="56" applyFont="1" applyFill="1" applyBorder="1" applyAlignment="1">
      <alignment horizontal="center" vertical="center" wrapText="1"/>
    </xf>
    <xf numFmtId="0" fontId="19" fillId="0" borderId="4" xfId="56" applyFont="1" applyFill="1" applyBorder="1" applyAlignment="1">
      <alignment horizontal="center" vertical="center" wrapText="1"/>
    </xf>
    <xf numFmtId="0" fontId="19" fillId="0" borderId="12" xfId="56" applyFont="1" applyFill="1" applyBorder="1" applyAlignment="1">
      <alignment horizontal="center" vertical="center" wrapText="1"/>
    </xf>
    <xf numFmtId="0" fontId="19" fillId="0" borderId="11" xfId="56" applyFont="1" applyFill="1" applyBorder="1" applyAlignment="1">
      <alignment vertical="center" wrapText="1"/>
    </xf>
    <xf numFmtId="0" fontId="19" fillId="0" borderId="13" xfId="56" applyFont="1" applyFill="1" applyBorder="1" applyAlignment="1">
      <alignment vertical="center" wrapText="1"/>
    </xf>
    <xf numFmtId="0" fontId="5" fillId="0" borderId="0" xfId="34" applyFont="1" applyAlignment="1">
      <alignment horizontal="left" vertical="center"/>
    </xf>
    <xf numFmtId="0" fontId="17" fillId="0" borderId="0" xfId="70" applyFont="1" applyFill="1" applyAlignment="1">
      <alignment horizontal="center"/>
    </xf>
    <xf numFmtId="0" fontId="17" fillId="0" borderId="0" xfId="70" applyFont="1" applyFill="1" applyAlignment="1">
      <alignment horizontal="center" vertical="center"/>
    </xf>
    <xf numFmtId="0" fontId="0" fillId="0" borderId="0" xfId="70" applyFont="1" applyFill="1" applyAlignment="1"/>
    <xf numFmtId="0" fontId="19" fillId="0" borderId="6" xfId="56" applyFont="1" applyFill="1" applyBorder="1" applyAlignment="1">
      <alignment vertical="center"/>
    </xf>
    <xf numFmtId="0" fontId="21" fillId="0" borderId="6" xfId="56" applyFont="1" applyFill="1" applyBorder="1" applyAlignment="1">
      <alignment vertical="center"/>
    </xf>
    <xf numFmtId="0" fontId="21" fillId="0" borderId="4" xfId="56" applyFont="1" applyFill="1" applyBorder="1" applyAlignment="1">
      <alignment horizontal="center" vertical="center" wrapText="1"/>
    </xf>
    <xf numFmtId="0" fontId="21" fillId="0" borderId="9" xfId="56" applyFont="1" applyFill="1" applyBorder="1" applyAlignment="1">
      <alignment vertical="center"/>
    </xf>
    <xf numFmtId="0" fontId="21" fillId="0" borderId="11" xfId="56" applyFont="1" applyFill="1" applyBorder="1" applyAlignment="1">
      <alignment vertical="center"/>
    </xf>
    <xf numFmtId="0" fontId="21" fillId="0" borderId="10" xfId="56" applyFont="1" applyFill="1" applyBorder="1" applyAlignment="1">
      <alignment vertical="center"/>
    </xf>
    <xf numFmtId="0" fontId="21" fillId="0" borderId="5" xfId="56" applyFont="1" applyFill="1" applyBorder="1" applyAlignment="1">
      <alignment vertical="center"/>
    </xf>
    <xf numFmtId="0" fontId="21" fillId="0" borderId="13" xfId="56" applyFont="1" applyFill="1" applyBorder="1" applyAlignment="1">
      <alignment vertical="center"/>
    </xf>
    <xf numFmtId="0" fontId="21" fillId="0" borderId="0" xfId="56" applyFont="1" applyFill="1" applyAlignment="1">
      <alignment vertical="center"/>
    </xf>
    <xf numFmtId="0" fontId="19" fillId="0" borderId="12" xfId="56" applyFont="1" applyFill="1" applyBorder="1" applyAlignment="1">
      <alignment vertical="center" wrapText="1"/>
    </xf>
    <xf numFmtId="165" fontId="19" fillId="0" borderId="13" xfId="56" applyNumberFormat="1" applyFont="1" applyFill="1" applyBorder="1" applyAlignment="1">
      <alignment vertical="center" wrapText="1"/>
    </xf>
    <xf numFmtId="166" fontId="19" fillId="0" borderId="0" xfId="56" applyNumberFormat="1" applyFont="1" applyFill="1" applyAlignment="1">
      <alignment vertical="center" wrapText="1"/>
    </xf>
    <xf numFmtId="166" fontId="19" fillId="0" borderId="13" xfId="56" applyNumberFormat="1" applyFont="1" applyFill="1" applyBorder="1" applyAlignment="1">
      <alignment vertical="center" wrapText="1"/>
    </xf>
    <xf numFmtId="166" fontId="21" fillId="0" borderId="0" xfId="56" applyNumberFormat="1" applyFont="1" applyFill="1" applyAlignment="1">
      <alignment vertical="center" wrapText="1"/>
    </xf>
    <xf numFmtId="3" fontId="23" fillId="0" borderId="0" xfId="0" applyNumberFormat="1" applyFont="1" applyAlignment="1">
      <alignment wrapText="1"/>
    </xf>
    <xf numFmtId="0" fontId="19" fillId="0" borderId="14" xfId="0" applyFont="1" applyBorder="1" applyAlignment="1">
      <alignment vertical="center" wrapText="1"/>
    </xf>
    <xf numFmtId="3" fontId="19" fillId="0" borderId="0" xfId="0" applyNumberFormat="1" applyFont="1" applyAlignment="1">
      <alignment vertical="center" wrapText="1"/>
    </xf>
    <xf numFmtId="0" fontId="19" fillId="0" borderId="0" xfId="0" applyFont="1" applyAlignment="1">
      <alignment vertical="center" wrapText="1"/>
    </xf>
    <xf numFmtId="3" fontId="19" fillId="0" borderId="15" xfId="0" applyNumberFormat="1" applyFont="1" applyBorder="1" applyAlignment="1">
      <alignment horizontal="right" vertical="center" wrapText="1" indent="1"/>
    </xf>
    <xf numFmtId="171" fontId="19" fillId="0" borderId="0" xfId="56" applyNumberFormat="1" applyFont="1" applyFill="1" applyAlignment="1">
      <alignment vertical="center" wrapText="1"/>
    </xf>
    <xf numFmtId="171" fontId="19" fillId="0" borderId="4" xfId="23" applyNumberFormat="1" applyFont="1" applyBorder="1" applyAlignment="1">
      <alignment vertical="center" wrapText="1"/>
    </xf>
    <xf numFmtId="171" fontId="21" fillId="0" borderId="0" xfId="56" applyNumberFormat="1" applyFont="1" applyFill="1" applyAlignment="1">
      <alignment vertical="center" wrapText="1"/>
    </xf>
    <xf numFmtId="0" fontId="21" fillId="0" borderId="5" xfId="56" applyFont="1" applyFill="1" applyBorder="1" applyAlignment="1">
      <alignment horizontal="left" vertical="center" wrapText="1"/>
    </xf>
    <xf numFmtId="0" fontId="21" fillId="0" borderId="0" xfId="56" applyFont="1" applyFill="1" applyBorder="1" applyAlignment="1">
      <alignment horizontal="right" vertical="center" wrapText="1"/>
    </xf>
    <xf numFmtId="0" fontId="11" fillId="0" borderId="0" xfId="0" applyNumberFormat="1" applyFont="1"/>
    <xf numFmtId="2" fontId="0" fillId="0" borderId="0" xfId="0" applyNumberFormat="1"/>
    <xf numFmtId="0" fontId="19" fillId="0" borderId="16" xfId="0" applyFont="1" applyBorder="1" applyAlignment="1">
      <alignment vertical="center" wrapText="1"/>
    </xf>
    <xf numFmtId="0" fontId="19" fillId="0" borderId="17" xfId="0" applyFont="1" applyBorder="1" applyAlignment="1">
      <alignment vertical="center" wrapText="1"/>
    </xf>
    <xf numFmtId="3" fontId="0" fillId="0" borderId="0" xfId="0" applyNumberFormat="1"/>
    <xf numFmtId="3" fontId="19" fillId="0" borderId="18" xfId="0" applyNumberFormat="1" applyFont="1" applyBorder="1" applyAlignment="1">
      <alignment vertical="center" wrapText="1"/>
    </xf>
    <xf numFmtId="39" fontId="24" fillId="0" borderId="18" xfId="1" applyNumberFormat="1" applyFont="1" applyBorder="1" applyAlignment="1">
      <alignment vertical="center" wrapText="1"/>
    </xf>
    <xf numFmtId="39" fontId="24" fillId="0" borderId="0" xfId="1" applyNumberFormat="1" applyFont="1" applyBorder="1" applyAlignment="1">
      <alignment vertical="center" wrapText="1"/>
    </xf>
    <xf numFmtId="39" fontId="24" fillId="0" borderId="19" xfId="1" applyNumberFormat="1" applyFont="1" applyBorder="1" applyAlignment="1">
      <alignment vertical="center" wrapText="1"/>
    </xf>
    <xf numFmtId="39" fontId="24" fillId="0" borderId="14" xfId="1" applyNumberFormat="1" applyFont="1" applyBorder="1" applyAlignment="1">
      <alignment vertical="center" wrapText="1"/>
    </xf>
    <xf numFmtId="2" fontId="19" fillId="0" borderId="0" xfId="0" applyNumberFormat="1" applyFont="1" applyAlignment="1">
      <alignment vertical="center" wrapText="1"/>
    </xf>
    <xf numFmtId="4" fontId="19" fillId="0" borderId="0" xfId="0" applyNumberFormat="1" applyFont="1" applyAlignment="1">
      <alignment vertical="center" wrapText="1"/>
    </xf>
    <xf numFmtId="2" fontId="19" fillId="0" borderId="14" xfId="0" applyNumberFormat="1" applyFont="1" applyBorder="1" applyAlignment="1">
      <alignment vertical="center" wrapText="1"/>
    </xf>
    <xf numFmtId="4" fontId="19" fillId="0" borderId="14" xfId="0" applyNumberFormat="1" applyFont="1" applyBorder="1" applyAlignment="1">
      <alignment vertical="center" wrapText="1"/>
    </xf>
    <xf numFmtId="2" fontId="19" fillId="0" borderId="0" xfId="56" applyNumberFormat="1" applyFont="1" applyFill="1" applyAlignment="1">
      <alignment vertical="center" wrapText="1"/>
    </xf>
    <xf numFmtId="172" fontId="19" fillId="0" borderId="0" xfId="56" applyNumberFormat="1" applyFont="1" applyFill="1" applyAlignment="1">
      <alignment vertical="center" wrapText="1"/>
    </xf>
  </cellXfs>
  <cellStyles count="80">
    <cellStyle name="cf1" xfId="6" xr:uid="{00000000-0005-0000-0000-000000000000}"/>
    <cellStyle name="cf2" xfId="7" xr:uid="{00000000-0005-0000-0000-000001000000}"/>
    <cellStyle name="cf3" xfId="8" xr:uid="{00000000-0005-0000-0000-000002000000}"/>
    <cellStyle name="cf4" xfId="9" xr:uid="{00000000-0005-0000-0000-000003000000}"/>
    <cellStyle name="cf5" xfId="10" xr:uid="{00000000-0005-0000-0000-000004000000}"/>
    <cellStyle name="cf6" xfId="11" xr:uid="{00000000-0005-0000-0000-000005000000}"/>
    <cellStyle name="cf7" xfId="12" xr:uid="{00000000-0005-0000-0000-000006000000}"/>
    <cellStyle name="Comma" xfId="1" builtinId="3" customBuiltin="1"/>
    <cellStyle name="Comma 2" xfId="13" xr:uid="{00000000-0005-0000-0000-000008000000}"/>
    <cellStyle name="Comma 2 2" xfId="14" xr:uid="{00000000-0005-0000-0000-000009000000}"/>
    <cellStyle name="Comma 2 3" xfId="15" xr:uid="{00000000-0005-0000-0000-00000A000000}"/>
    <cellStyle name="Comma 2 4" xfId="16" xr:uid="{00000000-0005-0000-0000-00000B000000}"/>
    <cellStyle name="Comma 3" xfId="17" xr:uid="{00000000-0005-0000-0000-00000C000000}"/>
    <cellStyle name="Comma 4" xfId="18" xr:uid="{00000000-0005-0000-0000-00000D000000}"/>
    <cellStyle name="Comma 5" xfId="19" xr:uid="{00000000-0005-0000-0000-00000E000000}"/>
    <cellStyle name="Comma 6" xfId="20" xr:uid="{00000000-0005-0000-0000-00000F000000}"/>
    <cellStyle name="Comma 7" xfId="21" xr:uid="{00000000-0005-0000-0000-000010000000}"/>
    <cellStyle name="Comma 8" xfId="22" xr:uid="{00000000-0005-0000-0000-000011000000}"/>
    <cellStyle name="Comma 9" xfId="23" xr:uid="{00000000-0005-0000-0000-000012000000}"/>
    <cellStyle name="Currency 2" xfId="24" xr:uid="{00000000-0005-0000-0000-000013000000}"/>
    <cellStyle name="Heading 1" xfId="3" builtinId="16" customBuiltin="1"/>
    <cellStyle name="Heading 1 2" xfId="25" xr:uid="{00000000-0005-0000-0000-000015000000}"/>
    <cellStyle name="Heading 1 2 2" xfId="26" xr:uid="{00000000-0005-0000-0000-000016000000}"/>
    <cellStyle name="Heading 1 2 3" xfId="27" xr:uid="{00000000-0005-0000-0000-000017000000}"/>
    <cellStyle name="Heading 1 2 4" xfId="28" xr:uid="{00000000-0005-0000-0000-000018000000}"/>
    <cellStyle name="Heading 1 3" xfId="29" xr:uid="{00000000-0005-0000-0000-000019000000}"/>
    <cellStyle name="Heading 1 4" xfId="30" xr:uid="{00000000-0005-0000-0000-00001A000000}"/>
    <cellStyle name="Heading 1 5" xfId="31" xr:uid="{00000000-0005-0000-0000-00001B000000}"/>
    <cellStyle name="Heading 1 6" xfId="32" xr:uid="{00000000-0005-0000-0000-00001C000000}"/>
    <cellStyle name="Heading 1 7" xfId="33" xr:uid="{00000000-0005-0000-0000-00001D000000}"/>
    <cellStyle name="Heading 1 8" xfId="34" xr:uid="{00000000-0005-0000-0000-00001E000000}"/>
    <cellStyle name="Heading 2" xfId="4" builtinId="17" customBuiltin="1"/>
    <cellStyle name="Heading 2 2" xfId="35" xr:uid="{00000000-0005-0000-0000-000020000000}"/>
    <cellStyle name="Heading 2 2 2" xfId="36" xr:uid="{00000000-0005-0000-0000-000021000000}"/>
    <cellStyle name="Heading 3" xfId="5" builtinId="18" customBuiltin="1"/>
    <cellStyle name="Heading 3 2" xfId="37" xr:uid="{00000000-0005-0000-0000-000023000000}"/>
    <cellStyle name="Heading 3 3" xfId="38" xr:uid="{00000000-0005-0000-0000-000024000000}"/>
    <cellStyle name="Hyperlink" xfId="39" xr:uid="{00000000-0005-0000-0000-000025000000}"/>
    <cellStyle name="Hyperlink 2" xfId="40" xr:uid="{00000000-0005-0000-0000-000026000000}"/>
    <cellStyle name="Hyperlink 2 2" xfId="41" xr:uid="{00000000-0005-0000-0000-000027000000}"/>
    <cellStyle name="Hyperlink 2 3" xfId="42" xr:uid="{00000000-0005-0000-0000-000028000000}"/>
    <cellStyle name="Hyperlink 2 4" xfId="43" xr:uid="{00000000-0005-0000-0000-000029000000}"/>
    <cellStyle name="Hyperlink 3" xfId="44" xr:uid="{00000000-0005-0000-0000-00002A000000}"/>
    <cellStyle name="Hyperlink 4" xfId="45" xr:uid="{00000000-0005-0000-0000-00002B000000}"/>
    <cellStyle name="Normal" xfId="0" builtinId="0" customBuiltin="1"/>
    <cellStyle name="Normal 2" xfId="46" xr:uid="{00000000-0005-0000-0000-00002D000000}"/>
    <cellStyle name="Normal 2 2" xfId="47" xr:uid="{00000000-0005-0000-0000-00002E000000}"/>
    <cellStyle name="Normal 3" xfId="48" xr:uid="{00000000-0005-0000-0000-00002F000000}"/>
    <cellStyle name="Normal 3 2" xfId="49" xr:uid="{00000000-0005-0000-0000-000030000000}"/>
    <cellStyle name="Normal 3 2 2" xfId="50" xr:uid="{00000000-0005-0000-0000-000031000000}"/>
    <cellStyle name="Normal 3 3" xfId="51" xr:uid="{00000000-0005-0000-0000-000032000000}"/>
    <cellStyle name="Normal 3 4" xfId="52" xr:uid="{00000000-0005-0000-0000-000033000000}"/>
    <cellStyle name="Normal 4" xfId="53" xr:uid="{00000000-0005-0000-0000-000034000000}"/>
    <cellStyle name="Normal 4 10" xfId="54" xr:uid="{00000000-0005-0000-0000-000035000000}"/>
    <cellStyle name="Normal 4 11" xfId="55" xr:uid="{00000000-0005-0000-0000-000036000000}"/>
    <cellStyle name="Normal 4 12" xfId="56" xr:uid="{00000000-0005-0000-0000-000037000000}"/>
    <cellStyle name="Normal 4 2" xfId="57" xr:uid="{00000000-0005-0000-0000-000038000000}"/>
    <cellStyle name="Normal 4 2 2" xfId="58" xr:uid="{00000000-0005-0000-0000-000039000000}"/>
    <cellStyle name="Normal 4 3" xfId="59" xr:uid="{00000000-0005-0000-0000-00003A000000}"/>
    <cellStyle name="Normal 4 4" xfId="60" xr:uid="{00000000-0005-0000-0000-00003B000000}"/>
    <cellStyle name="Normal 4 5" xfId="61" xr:uid="{00000000-0005-0000-0000-00003C000000}"/>
    <cellStyle name="Normal 4 6" xfId="62" xr:uid="{00000000-0005-0000-0000-00003D000000}"/>
    <cellStyle name="Normal 4 7" xfId="63" xr:uid="{00000000-0005-0000-0000-00003E000000}"/>
    <cellStyle name="Normal 4 8" xfId="64" xr:uid="{00000000-0005-0000-0000-00003F000000}"/>
    <cellStyle name="Normal 4 9" xfId="65" xr:uid="{00000000-0005-0000-0000-000040000000}"/>
    <cellStyle name="Normal 5" xfId="66" xr:uid="{00000000-0005-0000-0000-000041000000}"/>
    <cellStyle name="Normal 6" xfId="67" xr:uid="{00000000-0005-0000-0000-000042000000}"/>
    <cellStyle name="Normal 7" xfId="68" xr:uid="{00000000-0005-0000-0000-000043000000}"/>
    <cellStyle name="Normal 8" xfId="69" xr:uid="{00000000-0005-0000-0000-000044000000}"/>
    <cellStyle name="Normal 9" xfId="70" xr:uid="{00000000-0005-0000-0000-000045000000}"/>
    <cellStyle name="Percent" xfId="2" builtinId="5" customBuiltin="1"/>
    <cellStyle name="Percent 2" xfId="71" xr:uid="{00000000-0005-0000-0000-000047000000}"/>
    <cellStyle name="Percent 2 2" xfId="72" xr:uid="{00000000-0005-0000-0000-000048000000}"/>
    <cellStyle name="Percent 3" xfId="73" xr:uid="{00000000-0005-0000-0000-000049000000}"/>
    <cellStyle name="Percent 4" xfId="74" xr:uid="{00000000-0005-0000-0000-00004A000000}"/>
    <cellStyle name="Percent 5" xfId="75" xr:uid="{00000000-0005-0000-0000-00004B000000}"/>
    <cellStyle name="Percent 6" xfId="76" xr:uid="{00000000-0005-0000-0000-00004C000000}"/>
    <cellStyle name="Percent 7" xfId="77" xr:uid="{00000000-0005-0000-0000-00004D000000}"/>
    <cellStyle name="Percent 8" xfId="78" xr:uid="{00000000-0005-0000-0000-00004E000000}"/>
    <cellStyle name="Percent 9" xfId="79" xr:uid="{00000000-0005-0000-0000-00004F000000}"/>
  </cellStyles>
  <dxfs count="5">
    <dxf>
      <numFmt numFmtId="3" formatCode="#,##0"/>
    </dxf>
    <dxf>
      <font>
        <b val="0"/>
        <i val="0"/>
        <strike val="0"/>
        <condense val="0"/>
        <extend val="0"/>
        <outline val="0"/>
        <shadow val="0"/>
        <u val="none"/>
        <vertAlign val="baseline"/>
        <sz val="12"/>
        <color rgb="FF000000"/>
        <name val="Calibri"/>
        <family val="2"/>
        <scheme val="none"/>
      </font>
      <numFmt numFmtId="2"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7" formatCode="#,##0.0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7" formatCode="#,##0.00;\-#,##0.00"/>
      <alignment horizontal="general" vertical="center" textRotation="0" wrapText="1"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rgb="FF000000"/>
        <name val="Calibri"/>
        <family val="2"/>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Consumption by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'supply and consumption'!$G$1</c:f>
              <c:strCache>
                <c:ptCount val="1"/>
                <c:pt idx="0">
                  <c:v>Transformation</c:v>
                </c:pt>
              </c:strCache>
            </c:strRef>
          </c:tx>
          <c:spPr>
            <a:solidFill>
              <a:schemeClr val="accent1"/>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consumption'!$G$30:$G$45</c:f>
              <c:numCache>
                <c:formatCode>#,##0;"-"#,##0</c:formatCode>
                <c:ptCount val="16"/>
                <c:pt idx="0">
                  <c:v>87125.77</c:v>
                </c:pt>
                <c:pt idx="1">
                  <c:v>72993.89</c:v>
                </c:pt>
                <c:pt idx="2">
                  <c:v>65591.92</c:v>
                </c:pt>
                <c:pt idx="3">
                  <c:v>77241.240000000005</c:v>
                </c:pt>
                <c:pt idx="4">
                  <c:v>84637.01</c:v>
                </c:pt>
                <c:pt idx="5">
                  <c:v>73716.38</c:v>
                </c:pt>
                <c:pt idx="6">
                  <c:v>64838.3</c:v>
                </c:pt>
                <c:pt idx="7">
                  <c:v>78174.789999999994</c:v>
                </c:pt>
                <c:pt idx="8">
                  <c:v>65541.919999999998</c:v>
                </c:pt>
                <c:pt idx="9">
                  <c:v>54469.75</c:v>
                </c:pt>
                <c:pt idx="10">
                  <c:v>67543.77</c:v>
                </c:pt>
                <c:pt idx="11">
                  <c:v>73171.990000000005</c:v>
                </c:pt>
                <c:pt idx="12">
                  <c:v>77006.179999999993</c:v>
                </c:pt>
                <c:pt idx="13">
                  <c:v>70402.89</c:v>
                </c:pt>
                <c:pt idx="14">
                  <c:v>66149.36</c:v>
                </c:pt>
                <c:pt idx="15">
                  <c:v>70623.58</c:v>
                </c:pt>
              </c:numCache>
            </c:numRef>
          </c:val>
          <c:extLst>
            <c:ext xmlns:c16="http://schemas.microsoft.com/office/drawing/2014/chart" uri="{C3380CC4-5D6E-409C-BE32-E72D297353CC}">
              <c16:uniqueId val="{00000000-FEF7-4F6E-82D3-D0B6833CA62D}"/>
            </c:ext>
          </c:extLst>
        </c:ser>
        <c:ser>
          <c:idx val="13"/>
          <c:order val="13"/>
          <c:tx>
            <c:strRef>
              <c:f>'supply and consumption'!$U$1</c:f>
              <c:strCache>
                <c:ptCount val="1"/>
                <c:pt idx="0">
                  <c:v>industry</c:v>
                </c:pt>
              </c:strCache>
            </c:strRef>
          </c:tx>
          <c:spPr>
            <a:solidFill>
              <a:schemeClr val="accent2">
                <a:lumMod val="80000"/>
                <a:lumOff val="20000"/>
              </a:schemeClr>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consumption'!$U$30:$U$45</c:f>
              <c:numCache>
                <c:formatCode>0.00</c:formatCode>
                <c:ptCount val="16"/>
                <c:pt idx="0">
                  <c:v>52.097439999999985</c:v>
                </c:pt>
                <c:pt idx="1">
                  <c:v>35.848889999999997</c:v>
                </c:pt>
                <c:pt idx="2">
                  <c:v>34.149660000000004</c:v>
                </c:pt>
                <c:pt idx="3">
                  <c:v>45.144160000000007</c:v>
                </c:pt>
                <c:pt idx="4">
                  <c:v>53.115099999999998</c:v>
                </c:pt>
                <c:pt idx="5">
                  <c:v>36.879069999999999</c:v>
                </c:pt>
                <c:pt idx="6">
                  <c:v>33.423850000000002</c:v>
                </c:pt>
                <c:pt idx="7">
                  <c:v>45.375100000000003</c:v>
                </c:pt>
                <c:pt idx="8">
                  <c:v>50.524099999999997</c:v>
                </c:pt>
                <c:pt idx="9">
                  <c:v>32.372880000000002</c:v>
                </c:pt>
                <c:pt idx="10">
                  <c:v>31.330639999999999</c:v>
                </c:pt>
                <c:pt idx="11">
                  <c:v>42.882909999999995</c:v>
                </c:pt>
                <c:pt idx="12">
                  <c:v>48.763030000000008</c:v>
                </c:pt>
                <c:pt idx="13">
                  <c:v>29.971249999999998</c:v>
                </c:pt>
                <c:pt idx="14">
                  <c:v>32.945099999999996</c:v>
                </c:pt>
                <c:pt idx="15">
                  <c:v>41.415240000000004</c:v>
                </c:pt>
              </c:numCache>
            </c:numRef>
          </c:val>
          <c:extLst>
            <c:ext xmlns:c16="http://schemas.microsoft.com/office/drawing/2014/chart" uri="{C3380CC4-5D6E-409C-BE32-E72D297353CC}">
              <c16:uniqueId val="{0000000D-FEF7-4F6E-82D3-D0B6833CA62D}"/>
            </c:ext>
          </c:extLst>
        </c:ser>
        <c:ser>
          <c:idx val="1"/>
          <c:order val="1"/>
          <c:tx>
            <c:strRef>
              <c:f>'supply and consumption'!$H$1</c:f>
              <c:strCache>
                <c:ptCount val="1"/>
                <c:pt idx="0">
                  <c:v>Electricity generation</c:v>
                </c:pt>
              </c:strCache>
            </c:strRef>
          </c:tx>
          <c:spPr>
            <a:solidFill>
              <a:schemeClr val="accent2"/>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consumption'!$H$30:$H$45</c:f>
              <c:numCache>
                <c:formatCode>#,##0;"-"#,##0</c:formatCode>
                <c:ptCount val="16"/>
                <c:pt idx="0">
                  <c:v>77429.16</c:v>
                </c:pt>
                <c:pt idx="1">
                  <c:v>66589.320000000007</c:v>
                </c:pt>
                <c:pt idx="2">
                  <c:v>59875.82</c:v>
                </c:pt>
                <c:pt idx="3">
                  <c:v>69122.259999999995</c:v>
                </c:pt>
                <c:pt idx="4">
                  <c:v>75794.009999999995</c:v>
                </c:pt>
                <c:pt idx="5">
                  <c:v>67246.38</c:v>
                </c:pt>
                <c:pt idx="6">
                  <c:v>59283.3</c:v>
                </c:pt>
                <c:pt idx="7">
                  <c:v>69733.789999999994</c:v>
                </c:pt>
                <c:pt idx="8">
                  <c:v>56616.45</c:v>
                </c:pt>
                <c:pt idx="9">
                  <c:v>48083.82</c:v>
                </c:pt>
                <c:pt idx="10">
                  <c:v>61797.91</c:v>
                </c:pt>
                <c:pt idx="11">
                  <c:v>64923.95</c:v>
                </c:pt>
                <c:pt idx="12">
                  <c:v>68080.72</c:v>
                </c:pt>
                <c:pt idx="13">
                  <c:v>64016.959999999999</c:v>
                </c:pt>
                <c:pt idx="14">
                  <c:v>60403.5</c:v>
                </c:pt>
                <c:pt idx="15">
                  <c:v>62375.54</c:v>
                </c:pt>
              </c:numCache>
            </c:numRef>
          </c:val>
          <c:extLst>
            <c:ext xmlns:c16="http://schemas.microsoft.com/office/drawing/2014/chart" uri="{C3380CC4-5D6E-409C-BE32-E72D297353CC}">
              <c16:uniqueId val="{00000001-FEF7-4F6E-82D3-D0B6833CA62D}"/>
            </c:ext>
          </c:extLst>
        </c:ser>
        <c:ser>
          <c:idx val="2"/>
          <c:order val="2"/>
          <c:tx>
            <c:strRef>
              <c:f>'supply and consumption'!$I$1</c:f>
              <c:strCache>
                <c:ptCount val="1"/>
                <c:pt idx="0">
                  <c:v>Heat generation</c:v>
                </c:pt>
              </c:strCache>
            </c:strRef>
          </c:tx>
          <c:spPr>
            <a:solidFill>
              <a:schemeClr val="accent3"/>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consumption'!$I$30:$I$45</c:f>
              <c:numCache>
                <c:formatCode>#,##0;"-"#,##0</c:formatCode>
                <c:ptCount val="16"/>
                <c:pt idx="0">
                  <c:v>9696.61</c:v>
                </c:pt>
                <c:pt idx="1">
                  <c:v>6404.57</c:v>
                </c:pt>
                <c:pt idx="2">
                  <c:v>5716.11</c:v>
                </c:pt>
                <c:pt idx="3">
                  <c:v>8118.97</c:v>
                </c:pt>
                <c:pt idx="4">
                  <c:v>8843</c:v>
                </c:pt>
                <c:pt idx="5">
                  <c:v>6470</c:v>
                </c:pt>
                <c:pt idx="6">
                  <c:v>5555</c:v>
                </c:pt>
                <c:pt idx="7">
                  <c:v>8441</c:v>
                </c:pt>
                <c:pt idx="8">
                  <c:v>8925.4699999999993</c:v>
                </c:pt>
                <c:pt idx="9">
                  <c:v>6385.94</c:v>
                </c:pt>
                <c:pt idx="10">
                  <c:v>5745.86</c:v>
                </c:pt>
                <c:pt idx="11">
                  <c:v>8248.0400000000009</c:v>
                </c:pt>
                <c:pt idx="12">
                  <c:v>8925.4699999999993</c:v>
                </c:pt>
                <c:pt idx="13">
                  <c:v>6385.94</c:v>
                </c:pt>
                <c:pt idx="14">
                  <c:v>5745.86</c:v>
                </c:pt>
                <c:pt idx="15">
                  <c:v>8248.0400000000009</c:v>
                </c:pt>
              </c:numCache>
            </c:numRef>
          </c:val>
          <c:extLst>
            <c:ext xmlns:c16="http://schemas.microsoft.com/office/drawing/2014/chart" uri="{C3380CC4-5D6E-409C-BE32-E72D297353CC}">
              <c16:uniqueId val="{00000002-FEF7-4F6E-82D3-D0B6833CA62D}"/>
            </c:ext>
          </c:extLst>
        </c:ser>
        <c:ser>
          <c:idx val="3"/>
          <c:order val="3"/>
          <c:tx>
            <c:strRef>
              <c:f>'supply and consumption'!$J$1</c:f>
              <c:strCache>
                <c:ptCount val="1"/>
                <c:pt idx="0">
                  <c:v>Energy industry use</c:v>
                </c:pt>
              </c:strCache>
            </c:strRef>
          </c:tx>
          <c:spPr>
            <a:solidFill>
              <a:schemeClr val="accent4"/>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consumption'!$J$30:$J$45</c:f>
              <c:numCache>
                <c:formatCode>#,##0;"-"#,##0</c:formatCode>
                <c:ptCount val="16"/>
                <c:pt idx="0">
                  <c:v>14670.73</c:v>
                </c:pt>
                <c:pt idx="1">
                  <c:v>14109.34</c:v>
                </c:pt>
                <c:pt idx="2">
                  <c:v>14334.69</c:v>
                </c:pt>
                <c:pt idx="3">
                  <c:v>15676.78</c:v>
                </c:pt>
                <c:pt idx="4">
                  <c:v>16088.79</c:v>
                </c:pt>
                <c:pt idx="5">
                  <c:v>15455.51</c:v>
                </c:pt>
                <c:pt idx="6">
                  <c:v>14456.27</c:v>
                </c:pt>
                <c:pt idx="7">
                  <c:v>16209.18</c:v>
                </c:pt>
                <c:pt idx="8">
                  <c:v>15655.52</c:v>
                </c:pt>
                <c:pt idx="9">
                  <c:v>15714.18</c:v>
                </c:pt>
                <c:pt idx="10">
                  <c:v>13319.93</c:v>
                </c:pt>
                <c:pt idx="11">
                  <c:v>14863.16</c:v>
                </c:pt>
                <c:pt idx="12">
                  <c:v>13884.06</c:v>
                </c:pt>
                <c:pt idx="13">
                  <c:v>10428.44</c:v>
                </c:pt>
                <c:pt idx="14">
                  <c:v>12278.34</c:v>
                </c:pt>
                <c:pt idx="15">
                  <c:v>13475.11</c:v>
                </c:pt>
              </c:numCache>
            </c:numRef>
          </c:val>
          <c:extLst>
            <c:ext xmlns:c16="http://schemas.microsoft.com/office/drawing/2014/chart" uri="{C3380CC4-5D6E-409C-BE32-E72D297353CC}">
              <c16:uniqueId val="{00000003-FEF7-4F6E-82D3-D0B6833CA62D}"/>
            </c:ext>
          </c:extLst>
        </c:ser>
        <c:ser>
          <c:idx val="4"/>
          <c:order val="4"/>
          <c:tx>
            <c:strRef>
              <c:f>'supply and consumption'!$K$1</c:f>
              <c:strCache>
                <c:ptCount val="1"/>
                <c:pt idx="0">
                  <c:v>Losses</c:v>
                </c:pt>
              </c:strCache>
            </c:strRef>
          </c:tx>
          <c:spPr>
            <a:solidFill>
              <a:schemeClr val="accent5"/>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consumption'!$K$30:$K$45</c:f>
              <c:numCache>
                <c:formatCode>#,##0;"-"#,##0</c:formatCode>
                <c:ptCount val="16"/>
                <c:pt idx="0">
                  <c:v>1142.5899999999999</c:v>
                </c:pt>
                <c:pt idx="1">
                  <c:v>855.94</c:v>
                </c:pt>
                <c:pt idx="2">
                  <c:v>1146.48</c:v>
                </c:pt>
                <c:pt idx="3">
                  <c:v>1110.69</c:v>
                </c:pt>
                <c:pt idx="4">
                  <c:v>844.2</c:v>
                </c:pt>
                <c:pt idx="5">
                  <c:v>746.35</c:v>
                </c:pt>
                <c:pt idx="6">
                  <c:v>745.84</c:v>
                </c:pt>
                <c:pt idx="7">
                  <c:v>1073.6600000000001</c:v>
                </c:pt>
                <c:pt idx="8">
                  <c:v>344.04</c:v>
                </c:pt>
                <c:pt idx="9">
                  <c:v>703.66</c:v>
                </c:pt>
                <c:pt idx="10">
                  <c:v>609.12</c:v>
                </c:pt>
                <c:pt idx="11">
                  <c:v>1085.2</c:v>
                </c:pt>
                <c:pt idx="12">
                  <c:v>1131.69</c:v>
                </c:pt>
                <c:pt idx="13">
                  <c:v>667.24</c:v>
                </c:pt>
                <c:pt idx="14">
                  <c:v>591.72</c:v>
                </c:pt>
                <c:pt idx="15">
                  <c:v>891.58</c:v>
                </c:pt>
              </c:numCache>
            </c:numRef>
          </c:val>
          <c:extLst>
            <c:ext xmlns:c16="http://schemas.microsoft.com/office/drawing/2014/chart" uri="{C3380CC4-5D6E-409C-BE32-E72D297353CC}">
              <c16:uniqueId val="{00000004-FEF7-4F6E-82D3-D0B6833CA62D}"/>
            </c:ext>
          </c:extLst>
        </c:ser>
        <c:ser>
          <c:idx val="5"/>
          <c:order val="5"/>
          <c:tx>
            <c:strRef>
              <c:f>'supply and consumption'!$L$1</c:f>
              <c:strCache>
                <c:ptCount val="1"/>
                <c:pt idx="0">
                  <c:v>Final consumption</c:v>
                </c:pt>
              </c:strCache>
            </c:strRef>
          </c:tx>
          <c:spPr>
            <a:solidFill>
              <a:schemeClr val="accent6"/>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consumption'!$L$30:$L$45</c:f>
              <c:numCache>
                <c:formatCode>#,##0;"-"#,##0</c:formatCode>
                <c:ptCount val="16"/>
                <c:pt idx="0">
                  <c:v>212808.22</c:v>
                </c:pt>
                <c:pt idx="1">
                  <c:v>82362.22</c:v>
                </c:pt>
                <c:pt idx="2">
                  <c:v>54986.67</c:v>
                </c:pt>
                <c:pt idx="3">
                  <c:v>156411.09</c:v>
                </c:pt>
                <c:pt idx="4">
                  <c:v>184013.28</c:v>
                </c:pt>
                <c:pt idx="5">
                  <c:v>91924.800000000003</c:v>
                </c:pt>
                <c:pt idx="6">
                  <c:v>52413.74</c:v>
                </c:pt>
                <c:pt idx="7">
                  <c:v>167556.16</c:v>
                </c:pt>
                <c:pt idx="8">
                  <c:v>188411.07</c:v>
                </c:pt>
                <c:pt idx="9">
                  <c:v>80839.429999999993</c:v>
                </c:pt>
                <c:pt idx="10">
                  <c:v>55446.61</c:v>
                </c:pt>
                <c:pt idx="11">
                  <c:v>163536.68</c:v>
                </c:pt>
                <c:pt idx="12">
                  <c:v>201921.46</c:v>
                </c:pt>
                <c:pt idx="13">
                  <c:v>106638.27</c:v>
                </c:pt>
                <c:pt idx="14">
                  <c:v>56916.63</c:v>
                </c:pt>
                <c:pt idx="15">
                  <c:v>151776.38</c:v>
                </c:pt>
              </c:numCache>
            </c:numRef>
          </c:val>
          <c:extLst>
            <c:ext xmlns:c16="http://schemas.microsoft.com/office/drawing/2014/chart" uri="{C3380CC4-5D6E-409C-BE32-E72D297353CC}">
              <c16:uniqueId val="{00000005-FEF7-4F6E-82D3-D0B6833CA62D}"/>
            </c:ext>
          </c:extLst>
        </c:ser>
        <c:ser>
          <c:idx val="6"/>
          <c:order val="6"/>
          <c:tx>
            <c:strRef>
              <c:f>'supply and consumption'!$M$1</c:f>
              <c:strCache>
                <c:ptCount val="1"/>
                <c:pt idx="0">
                  <c:v>Iron &amp; steel</c:v>
                </c:pt>
              </c:strCache>
            </c:strRef>
          </c:tx>
          <c:spPr>
            <a:solidFill>
              <a:schemeClr val="accent1">
                <a:lumMod val="60000"/>
              </a:schemeClr>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consumption'!$M$30:$M$45</c:f>
              <c:numCache>
                <c:formatCode>#,##0;"-"#,##0</c:formatCode>
                <c:ptCount val="16"/>
                <c:pt idx="0">
                  <c:v>1213.72</c:v>
                </c:pt>
                <c:pt idx="1">
                  <c:v>1244.9000000000001</c:v>
                </c:pt>
                <c:pt idx="2">
                  <c:v>976.88</c:v>
                </c:pt>
                <c:pt idx="3">
                  <c:v>877.75</c:v>
                </c:pt>
                <c:pt idx="4">
                  <c:v>1196.5999999999999</c:v>
                </c:pt>
                <c:pt idx="5">
                  <c:v>1221.28</c:v>
                </c:pt>
                <c:pt idx="6">
                  <c:v>939.77</c:v>
                </c:pt>
                <c:pt idx="7">
                  <c:v>835.52</c:v>
                </c:pt>
                <c:pt idx="8">
                  <c:v>1171.9000000000001</c:v>
                </c:pt>
                <c:pt idx="9">
                  <c:v>957.51</c:v>
                </c:pt>
                <c:pt idx="10">
                  <c:v>922.65</c:v>
                </c:pt>
                <c:pt idx="11">
                  <c:v>824.05</c:v>
                </c:pt>
                <c:pt idx="12">
                  <c:v>1143</c:v>
                </c:pt>
                <c:pt idx="13">
                  <c:v>1067.46</c:v>
                </c:pt>
                <c:pt idx="14">
                  <c:v>1028.3800000000001</c:v>
                </c:pt>
                <c:pt idx="15">
                  <c:v>957.83</c:v>
                </c:pt>
              </c:numCache>
            </c:numRef>
          </c:val>
          <c:extLst>
            <c:ext xmlns:c16="http://schemas.microsoft.com/office/drawing/2014/chart" uri="{C3380CC4-5D6E-409C-BE32-E72D297353CC}">
              <c16:uniqueId val="{00000006-FEF7-4F6E-82D3-D0B6833CA62D}"/>
            </c:ext>
          </c:extLst>
        </c:ser>
        <c:ser>
          <c:idx val="7"/>
          <c:order val="7"/>
          <c:tx>
            <c:strRef>
              <c:f>'supply and consumption'!$N$1</c:f>
              <c:strCache>
                <c:ptCount val="1"/>
                <c:pt idx="0">
                  <c:v>Other industries</c:v>
                </c:pt>
              </c:strCache>
            </c:strRef>
          </c:tx>
          <c:spPr>
            <a:solidFill>
              <a:schemeClr val="accent2">
                <a:lumMod val="60000"/>
              </a:schemeClr>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consumption'!$N$30:$N$45</c:f>
              <c:numCache>
                <c:formatCode>#,##0;"-"#,##0</c:formatCode>
                <c:ptCount val="16"/>
                <c:pt idx="0">
                  <c:v>35042.129999999997</c:v>
                </c:pt>
                <c:pt idx="1">
                  <c:v>19610.439999999999</c:v>
                </c:pt>
                <c:pt idx="2">
                  <c:v>17663.34</c:v>
                </c:pt>
                <c:pt idx="3">
                  <c:v>27450.67</c:v>
                </c:pt>
                <c:pt idx="4">
                  <c:v>34941.53</c:v>
                </c:pt>
                <c:pt idx="5">
                  <c:v>19411.95</c:v>
                </c:pt>
                <c:pt idx="6">
                  <c:v>17237.990000000002</c:v>
                </c:pt>
                <c:pt idx="7">
                  <c:v>27212.76</c:v>
                </c:pt>
                <c:pt idx="8">
                  <c:v>33274.379999999997</c:v>
                </c:pt>
                <c:pt idx="9">
                  <c:v>14919.27</c:v>
                </c:pt>
                <c:pt idx="10">
                  <c:v>16400.68</c:v>
                </c:pt>
                <c:pt idx="11">
                  <c:v>26032.240000000002</c:v>
                </c:pt>
                <c:pt idx="12">
                  <c:v>32526.02</c:v>
                </c:pt>
                <c:pt idx="13">
                  <c:v>17729.849999999999</c:v>
                </c:pt>
                <c:pt idx="14">
                  <c:v>18968.400000000001</c:v>
                </c:pt>
                <c:pt idx="15">
                  <c:v>26012.46</c:v>
                </c:pt>
              </c:numCache>
            </c:numRef>
          </c:val>
          <c:extLst>
            <c:ext xmlns:c16="http://schemas.microsoft.com/office/drawing/2014/chart" uri="{C3380CC4-5D6E-409C-BE32-E72D297353CC}">
              <c16:uniqueId val="{00000007-FEF7-4F6E-82D3-D0B6833CA62D}"/>
            </c:ext>
          </c:extLst>
        </c:ser>
        <c:ser>
          <c:idx val="8"/>
          <c:order val="8"/>
          <c:tx>
            <c:strRef>
              <c:f>'supply and consumption'!$O$1</c:f>
              <c:strCache>
                <c:ptCount val="1"/>
                <c:pt idx="0">
                  <c:v>Transport</c:v>
                </c:pt>
              </c:strCache>
            </c:strRef>
          </c:tx>
          <c:spPr>
            <a:solidFill>
              <a:schemeClr val="accent3">
                <a:lumMod val="60000"/>
              </a:schemeClr>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consumption'!$O$30:$O$45</c:f>
              <c:numCache>
                <c:formatCode>#,##0;"-"#,##0</c:formatCode>
                <c:ptCount val="16"/>
                <c:pt idx="0">
                  <c:v>28.27</c:v>
                </c:pt>
                <c:pt idx="1">
                  <c:v>28.27</c:v>
                </c:pt>
                <c:pt idx="2">
                  <c:v>28.27</c:v>
                </c:pt>
                <c:pt idx="3">
                  <c:v>28.27</c:v>
                </c:pt>
                <c:pt idx="4">
                  <c:v>43.98</c:v>
                </c:pt>
                <c:pt idx="5">
                  <c:v>43.98</c:v>
                </c:pt>
                <c:pt idx="6">
                  <c:v>43.98</c:v>
                </c:pt>
                <c:pt idx="7">
                  <c:v>43.98</c:v>
                </c:pt>
                <c:pt idx="8">
                  <c:v>78.260000000000005</c:v>
                </c:pt>
                <c:pt idx="9">
                  <c:v>78.260000000000005</c:v>
                </c:pt>
                <c:pt idx="10">
                  <c:v>78.260000000000005</c:v>
                </c:pt>
                <c:pt idx="11">
                  <c:v>78.260000000000005</c:v>
                </c:pt>
                <c:pt idx="12">
                  <c:v>78.260000000000005</c:v>
                </c:pt>
                <c:pt idx="13">
                  <c:v>78.260000000000005</c:v>
                </c:pt>
                <c:pt idx="14">
                  <c:v>78.260000000000005</c:v>
                </c:pt>
                <c:pt idx="15">
                  <c:v>78.260000000000005</c:v>
                </c:pt>
              </c:numCache>
            </c:numRef>
          </c:val>
          <c:extLst>
            <c:ext xmlns:c16="http://schemas.microsoft.com/office/drawing/2014/chart" uri="{C3380CC4-5D6E-409C-BE32-E72D297353CC}">
              <c16:uniqueId val="{00000008-FEF7-4F6E-82D3-D0B6833CA62D}"/>
            </c:ext>
          </c:extLst>
        </c:ser>
        <c:ser>
          <c:idx val="9"/>
          <c:order val="9"/>
          <c:tx>
            <c:strRef>
              <c:f>'supply and consumption'!$P$1</c:f>
              <c:strCache>
                <c:ptCount val="1"/>
                <c:pt idx="0">
                  <c:v>Domestic</c:v>
                </c:pt>
              </c:strCache>
            </c:strRef>
          </c:tx>
          <c:spPr>
            <a:solidFill>
              <a:schemeClr val="accent4">
                <a:lumMod val="60000"/>
              </a:schemeClr>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consumption'!$P$30:$P$45</c:f>
              <c:numCache>
                <c:formatCode>#,##0;"-"#,##0</c:formatCode>
                <c:ptCount val="16"/>
                <c:pt idx="0">
                  <c:v>144496.26</c:v>
                </c:pt>
                <c:pt idx="1">
                  <c:v>43053.4</c:v>
                </c:pt>
                <c:pt idx="2">
                  <c:v>21838.73</c:v>
                </c:pt>
                <c:pt idx="3">
                  <c:v>95881.93</c:v>
                </c:pt>
                <c:pt idx="4">
                  <c:v>117983.41</c:v>
                </c:pt>
                <c:pt idx="5">
                  <c:v>51273.06</c:v>
                </c:pt>
                <c:pt idx="6">
                  <c:v>20086.009999999998</c:v>
                </c:pt>
                <c:pt idx="7">
                  <c:v>105534.68</c:v>
                </c:pt>
                <c:pt idx="8">
                  <c:v>123172.54</c:v>
                </c:pt>
                <c:pt idx="9">
                  <c:v>48750.77</c:v>
                </c:pt>
                <c:pt idx="10">
                  <c:v>23323.9</c:v>
                </c:pt>
                <c:pt idx="11">
                  <c:v>104053.37</c:v>
                </c:pt>
                <c:pt idx="12">
                  <c:v>137071.82</c:v>
                </c:pt>
                <c:pt idx="13">
                  <c:v>65071.98</c:v>
                </c:pt>
                <c:pt idx="14">
                  <c:v>20559.599999999999</c:v>
                </c:pt>
                <c:pt idx="15">
                  <c:v>95044.04</c:v>
                </c:pt>
              </c:numCache>
            </c:numRef>
          </c:val>
          <c:extLst>
            <c:ext xmlns:c16="http://schemas.microsoft.com/office/drawing/2014/chart" uri="{C3380CC4-5D6E-409C-BE32-E72D297353CC}">
              <c16:uniqueId val="{00000009-FEF7-4F6E-82D3-D0B6833CA62D}"/>
            </c:ext>
          </c:extLst>
        </c:ser>
        <c:ser>
          <c:idx val="10"/>
          <c:order val="10"/>
          <c:tx>
            <c:strRef>
              <c:f>'supply and consumption'!$Q$1</c:f>
              <c:strCache>
                <c:ptCount val="1"/>
                <c:pt idx="0">
                  <c:v>Other final users</c:v>
                </c:pt>
              </c:strCache>
            </c:strRef>
          </c:tx>
          <c:spPr>
            <a:solidFill>
              <a:schemeClr val="accent5">
                <a:lumMod val="60000"/>
              </a:schemeClr>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consumption'!$Q$30:$Q$45</c:f>
              <c:numCache>
                <c:formatCode>#,##0;"-"#,##0</c:formatCode>
                <c:ptCount val="16"/>
                <c:pt idx="0">
                  <c:v>30826.11</c:v>
                </c:pt>
                <c:pt idx="1">
                  <c:v>17223.48</c:v>
                </c:pt>
                <c:pt idx="2">
                  <c:v>13277.71</c:v>
                </c:pt>
                <c:pt idx="3">
                  <c:v>30970.73</c:v>
                </c:pt>
                <c:pt idx="4">
                  <c:v>28682.07</c:v>
                </c:pt>
                <c:pt idx="5">
                  <c:v>18808.84</c:v>
                </c:pt>
                <c:pt idx="6">
                  <c:v>12940.3</c:v>
                </c:pt>
                <c:pt idx="7">
                  <c:v>32763.53</c:v>
                </c:pt>
                <c:pt idx="8">
                  <c:v>29583.27</c:v>
                </c:pt>
                <c:pt idx="9">
                  <c:v>15002.9</c:v>
                </c:pt>
                <c:pt idx="10">
                  <c:v>13590.4</c:v>
                </c:pt>
                <c:pt idx="11">
                  <c:v>31418.05</c:v>
                </c:pt>
                <c:pt idx="12">
                  <c:v>29971.64</c:v>
                </c:pt>
                <c:pt idx="13">
                  <c:v>21560.01</c:v>
                </c:pt>
                <c:pt idx="14">
                  <c:v>15151.28</c:v>
                </c:pt>
                <c:pt idx="15">
                  <c:v>28553.08</c:v>
                </c:pt>
              </c:numCache>
            </c:numRef>
          </c:val>
          <c:extLst>
            <c:ext xmlns:c16="http://schemas.microsoft.com/office/drawing/2014/chart" uri="{C3380CC4-5D6E-409C-BE32-E72D297353CC}">
              <c16:uniqueId val="{0000000A-FEF7-4F6E-82D3-D0B6833CA62D}"/>
            </c:ext>
          </c:extLst>
        </c:ser>
        <c:ser>
          <c:idx val="11"/>
          <c:order val="11"/>
          <c:tx>
            <c:strRef>
              <c:f>'supply and consumption'!$R$1</c:f>
              <c:strCache>
                <c:ptCount val="1"/>
                <c:pt idx="0">
                  <c:v>Non energy use</c:v>
                </c:pt>
              </c:strCache>
            </c:strRef>
          </c:tx>
          <c:spPr>
            <a:solidFill>
              <a:schemeClr val="accent6">
                <a:lumMod val="60000"/>
              </a:schemeClr>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consumption'!$R$30:$R$45</c:f>
              <c:numCache>
                <c:formatCode>#,##0;"-"#,##0</c:formatCode>
                <c:ptCount val="16"/>
                <c:pt idx="0">
                  <c:v>1201.74</c:v>
                </c:pt>
                <c:pt idx="1">
                  <c:v>1201.74</c:v>
                </c:pt>
                <c:pt idx="2">
                  <c:v>1201.74</c:v>
                </c:pt>
                <c:pt idx="3">
                  <c:v>1201.74</c:v>
                </c:pt>
                <c:pt idx="4">
                  <c:v>1165.69</c:v>
                </c:pt>
                <c:pt idx="5">
                  <c:v>1165.69</c:v>
                </c:pt>
                <c:pt idx="6">
                  <c:v>1165.69</c:v>
                </c:pt>
                <c:pt idx="7">
                  <c:v>1165.69</c:v>
                </c:pt>
                <c:pt idx="8">
                  <c:v>1130.71</c:v>
                </c:pt>
                <c:pt idx="9">
                  <c:v>1130.71</c:v>
                </c:pt>
                <c:pt idx="10">
                  <c:v>1130.71</c:v>
                </c:pt>
                <c:pt idx="11">
                  <c:v>1130.71</c:v>
                </c:pt>
                <c:pt idx="12">
                  <c:v>1130.71</c:v>
                </c:pt>
                <c:pt idx="13">
                  <c:v>1130.71</c:v>
                </c:pt>
                <c:pt idx="14">
                  <c:v>1130.71</c:v>
                </c:pt>
                <c:pt idx="15">
                  <c:v>1130.71</c:v>
                </c:pt>
              </c:numCache>
            </c:numRef>
          </c:val>
          <c:extLst>
            <c:ext xmlns:c16="http://schemas.microsoft.com/office/drawing/2014/chart" uri="{C3380CC4-5D6E-409C-BE32-E72D297353CC}">
              <c16:uniqueId val="{0000000B-FEF7-4F6E-82D3-D0B6833CA62D}"/>
            </c:ext>
          </c:extLst>
        </c:ser>
        <c:ser>
          <c:idx val="12"/>
          <c:order val="12"/>
          <c:tx>
            <c:strRef>
              <c:f>'supply and consumption'!$T$1</c:f>
              <c:strCache>
                <c:ptCount val="1"/>
                <c:pt idx="0">
                  <c:v>energy generation</c:v>
                </c:pt>
              </c:strCache>
            </c:strRef>
          </c:tx>
          <c:spPr>
            <a:solidFill>
              <a:schemeClr val="accent1">
                <a:lumMod val="80000"/>
                <a:lumOff val="20000"/>
              </a:schemeClr>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consumption'!$T$30:$T$45</c:f>
              <c:numCache>
                <c:formatCode>0.00</c:formatCode>
                <c:ptCount val="16"/>
                <c:pt idx="0">
                  <c:v>87.125770000000003</c:v>
                </c:pt>
                <c:pt idx="1">
                  <c:v>72.993889999999993</c:v>
                </c:pt>
                <c:pt idx="2">
                  <c:v>65.591920000000002</c:v>
                </c:pt>
                <c:pt idx="3">
                  <c:v>77.241240000000005</c:v>
                </c:pt>
                <c:pt idx="4">
                  <c:v>84.637009999999989</c:v>
                </c:pt>
                <c:pt idx="5">
                  <c:v>73.716380000000001</c:v>
                </c:pt>
                <c:pt idx="6">
                  <c:v>64.838300000000004</c:v>
                </c:pt>
                <c:pt idx="7">
                  <c:v>78.174789999999987</c:v>
                </c:pt>
                <c:pt idx="8">
                  <c:v>65.541920000000005</c:v>
                </c:pt>
                <c:pt idx="9">
                  <c:v>54.469749999999998</c:v>
                </c:pt>
                <c:pt idx="10">
                  <c:v>67.543770000000009</c:v>
                </c:pt>
                <c:pt idx="11">
                  <c:v>73.171990000000008</c:v>
                </c:pt>
                <c:pt idx="12">
                  <c:v>77.006179999999986</c:v>
                </c:pt>
                <c:pt idx="13">
                  <c:v>70.402889999999999</c:v>
                </c:pt>
                <c:pt idx="14">
                  <c:v>66.149360000000001</c:v>
                </c:pt>
                <c:pt idx="15">
                  <c:v>70.623580000000004</c:v>
                </c:pt>
              </c:numCache>
            </c:numRef>
          </c:val>
          <c:extLst>
            <c:ext xmlns:c16="http://schemas.microsoft.com/office/drawing/2014/chart" uri="{C3380CC4-5D6E-409C-BE32-E72D297353CC}">
              <c16:uniqueId val="{0000000C-FEF7-4F6E-82D3-D0B6833CA62D}"/>
            </c:ext>
          </c:extLst>
        </c:ser>
        <c:ser>
          <c:idx val="14"/>
          <c:order val="14"/>
          <c:tx>
            <c:strRef>
              <c:f>'supply and consumption'!$S$1</c:f>
              <c:strCache>
                <c:ptCount val="1"/>
                <c:pt idx="0">
                  <c:v>domestic</c:v>
                </c:pt>
              </c:strCache>
            </c:strRef>
          </c:tx>
          <c:spPr>
            <a:solidFill>
              <a:schemeClr val="accent3">
                <a:lumMod val="80000"/>
                <a:lumOff val="20000"/>
              </a:schemeClr>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consumption'!$S$30:$S$45</c:f>
              <c:numCache>
                <c:formatCode>0.00</c:formatCode>
                <c:ptCount val="16"/>
                <c:pt idx="0">
                  <c:v>144.49626000000001</c:v>
                </c:pt>
                <c:pt idx="1">
                  <c:v>43.053400000000003</c:v>
                </c:pt>
                <c:pt idx="2">
                  <c:v>21.838729999999998</c:v>
                </c:pt>
                <c:pt idx="3">
                  <c:v>95.881929999999997</c:v>
                </c:pt>
                <c:pt idx="4">
                  <c:v>117.98341000000001</c:v>
                </c:pt>
                <c:pt idx="5">
                  <c:v>51.273060000000001</c:v>
                </c:pt>
                <c:pt idx="6">
                  <c:v>20.086009999999998</c:v>
                </c:pt>
                <c:pt idx="7">
                  <c:v>105.53467999999999</c:v>
                </c:pt>
                <c:pt idx="8">
                  <c:v>123.17254</c:v>
                </c:pt>
                <c:pt idx="9">
                  <c:v>48.750769999999996</c:v>
                </c:pt>
                <c:pt idx="10">
                  <c:v>23.323900000000002</c:v>
                </c:pt>
                <c:pt idx="11">
                  <c:v>104.05337</c:v>
                </c:pt>
                <c:pt idx="12">
                  <c:v>137.07182</c:v>
                </c:pt>
                <c:pt idx="13">
                  <c:v>65.071979999999996</c:v>
                </c:pt>
                <c:pt idx="14">
                  <c:v>20.5596</c:v>
                </c:pt>
                <c:pt idx="15">
                  <c:v>95.044039999999995</c:v>
                </c:pt>
              </c:numCache>
            </c:numRef>
          </c:val>
          <c:extLst>
            <c:ext xmlns:c16="http://schemas.microsoft.com/office/drawing/2014/chart" uri="{C3380CC4-5D6E-409C-BE32-E72D297353CC}">
              <c16:uniqueId val="{0000000E-FEF7-4F6E-82D3-D0B6833CA62D}"/>
            </c:ext>
          </c:extLst>
        </c:ser>
        <c:ser>
          <c:idx val="15"/>
          <c:order val="15"/>
          <c:tx>
            <c:strRef>
              <c:f>'supply and consumption'!$V$1</c:f>
              <c:strCache>
                <c:ptCount val="1"/>
                <c:pt idx="0">
                  <c:v>other</c:v>
                </c:pt>
              </c:strCache>
            </c:strRef>
          </c:tx>
          <c:spPr>
            <a:solidFill>
              <a:schemeClr val="accent4">
                <a:lumMod val="80000"/>
                <a:lumOff val="20000"/>
              </a:schemeClr>
            </a:solidFill>
            <a:ln>
              <a:noFill/>
            </a:ln>
            <a:effectLst/>
          </c:spP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consumption'!$V$30:$V$45</c:f>
              <c:numCache>
                <c:formatCode>0.00</c:formatCode>
                <c:ptCount val="16"/>
                <c:pt idx="0">
                  <c:v>32.027850000000001</c:v>
                </c:pt>
                <c:pt idx="1">
                  <c:v>18.425219999999999</c:v>
                </c:pt>
                <c:pt idx="2">
                  <c:v>14.479449999999998</c:v>
                </c:pt>
                <c:pt idx="3">
                  <c:v>32.172470000000004</c:v>
                </c:pt>
                <c:pt idx="4">
                  <c:v>29.847759999999997</c:v>
                </c:pt>
                <c:pt idx="5">
                  <c:v>19.974529999999998</c:v>
                </c:pt>
                <c:pt idx="6">
                  <c:v>14.10599</c:v>
                </c:pt>
                <c:pt idx="7">
                  <c:v>33.929220000000001</c:v>
                </c:pt>
                <c:pt idx="8">
                  <c:v>30.713979999999999</c:v>
                </c:pt>
                <c:pt idx="9">
                  <c:v>16.133610000000001</c:v>
                </c:pt>
                <c:pt idx="10">
                  <c:v>14.721110000000001</c:v>
                </c:pt>
                <c:pt idx="11">
                  <c:v>32.548760000000001</c:v>
                </c:pt>
                <c:pt idx="12">
                  <c:v>31.102349999999998</c:v>
                </c:pt>
                <c:pt idx="13">
                  <c:v>22.690719999999999</c:v>
                </c:pt>
                <c:pt idx="14">
                  <c:v>16.28199</c:v>
                </c:pt>
                <c:pt idx="15">
                  <c:v>29.683790000000002</c:v>
                </c:pt>
              </c:numCache>
            </c:numRef>
          </c:val>
          <c:extLst>
            <c:ext xmlns:c16="http://schemas.microsoft.com/office/drawing/2014/chart" uri="{C3380CC4-5D6E-409C-BE32-E72D297353CC}">
              <c16:uniqueId val="{0000000F-FEF7-4F6E-82D3-D0B6833CA62D}"/>
            </c:ext>
          </c:extLst>
        </c:ser>
        <c:dLbls>
          <c:showLegendKey val="0"/>
          <c:showVal val="0"/>
          <c:showCatName val="0"/>
          <c:showSerName val="0"/>
          <c:showPercent val="0"/>
          <c:showBubbleSize val="0"/>
        </c:dLbls>
        <c:axId val="1989100096"/>
        <c:axId val="1989099680"/>
      </c:areaChart>
      <c:catAx>
        <c:axId val="198910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99680"/>
        <c:crosses val="autoZero"/>
        <c:auto val="1"/>
        <c:lblAlgn val="ctr"/>
        <c:lblOffset val="100"/>
        <c:noMultiLvlLbl val="0"/>
      </c:catAx>
      <c:valAx>
        <c:axId val="1989099680"/>
        <c:scaling>
          <c:orientation val="minMax"/>
        </c:scaling>
        <c:delete val="0"/>
        <c:axPos val="l"/>
        <c:majorGridlines>
          <c:spPr>
            <a:ln w="9525" cap="flat" cmpd="sng" algn="ctr">
              <a:solidFill>
                <a:schemeClr val="tx1">
                  <a:lumMod val="15000"/>
                  <a:lumOff val="85000"/>
                </a:schemeClr>
              </a:solidFill>
              <a:round/>
            </a:ln>
            <a:effectLst/>
          </c:spPr>
        </c:majorGridlines>
        <c:numFmt formatCode="#,##0;&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000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Consumption by Sector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'supply and consumption'!$G$1</c:f>
              <c:strCache>
                <c:ptCount val="1"/>
                <c:pt idx="0">
                  <c:v>Transformation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consumption'!$G$30:$G$45</c:f>
              <c:numCache>
                <c:formatCode>#,##0;"-"#,##0</c:formatCode>
                <c:ptCount val="16"/>
                <c:pt idx="0">
                  <c:v>87125.77</c:v>
                </c:pt>
                <c:pt idx="1">
                  <c:v>72993.89</c:v>
                </c:pt>
                <c:pt idx="2">
                  <c:v>65591.92</c:v>
                </c:pt>
                <c:pt idx="3">
                  <c:v>77241.240000000005</c:v>
                </c:pt>
                <c:pt idx="4">
                  <c:v>84637.01</c:v>
                </c:pt>
                <c:pt idx="5">
                  <c:v>73716.38</c:v>
                </c:pt>
                <c:pt idx="6">
                  <c:v>64838.3</c:v>
                </c:pt>
                <c:pt idx="7">
                  <c:v>78174.789999999994</c:v>
                </c:pt>
                <c:pt idx="8">
                  <c:v>65541.919999999998</c:v>
                </c:pt>
                <c:pt idx="9">
                  <c:v>54469.75</c:v>
                </c:pt>
                <c:pt idx="10">
                  <c:v>67543.77</c:v>
                </c:pt>
                <c:pt idx="11">
                  <c:v>73171.990000000005</c:v>
                </c:pt>
                <c:pt idx="12">
                  <c:v>77006.179999999993</c:v>
                </c:pt>
                <c:pt idx="13">
                  <c:v>70402.89</c:v>
                </c:pt>
                <c:pt idx="14">
                  <c:v>66149.36</c:v>
                </c:pt>
                <c:pt idx="15">
                  <c:v>70623.58</c:v>
                </c:pt>
              </c:numCache>
            </c:numRef>
          </c:val>
          <c:smooth val="0"/>
          <c:extLst>
            <c:ext xmlns:c16="http://schemas.microsoft.com/office/drawing/2014/chart" uri="{C3380CC4-5D6E-409C-BE32-E72D297353CC}">
              <c16:uniqueId val="{00000000-665E-4AA5-B459-A816C7159B68}"/>
            </c:ext>
          </c:extLst>
        </c:ser>
        <c:ser>
          <c:idx val="13"/>
          <c:order val="13"/>
          <c:tx>
            <c:strRef>
              <c:f>'supply and consumption'!$U$1</c:f>
              <c:strCache>
                <c:ptCount val="1"/>
                <c:pt idx="0">
                  <c:v>industry</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consumption'!$U$30:$U$45</c:f>
              <c:numCache>
                <c:formatCode>0.00</c:formatCode>
                <c:ptCount val="16"/>
                <c:pt idx="0">
                  <c:v>52.097439999999985</c:v>
                </c:pt>
                <c:pt idx="1">
                  <c:v>35.848889999999997</c:v>
                </c:pt>
                <c:pt idx="2">
                  <c:v>34.149660000000004</c:v>
                </c:pt>
                <c:pt idx="3">
                  <c:v>45.144160000000007</c:v>
                </c:pt>
                <c:pt idx="4">
                  <c:v>53.115099999999998</c:v>
                </c:pt>
                <c:pt idx="5">
                  <c:v>36.879069999999999</c:v>
                </c:pt>
                <c:pt idx="6">
                  <c:v>33.423850000000002</c:v>
                </c:pt>
                <c:pt idx="7">
                  <c:v>45.375100000000003</c:v>
                </c:pt>
                <c:pt idx="8">
                  <c:v>50.524099999999997</c:v>
                </c:pt>
                <c:pt idx="9">
                  <c:v>32.372880000000002</c:v>
                </c:pt>
                <c:pt idx="10">
                  <c:v>31.330639999999999</c:v>
                </c:pt>
                <c:pt idx="11">
                  <c:v>42.882909999999995</c:v>
                </c:pt>
                <c:pt idx="12">
                  <c:v>48.763030000000008</c:v>
                </c:pt>
                <c:pt idx="13">
                  <c:v>29.971249999999998</c:v>
                </c:pt>
                <c:pt idx="14">
                  <c:v>32.945099999999996</c:v>
                </c:pt>
                <c:pt idx="15">
                  <c:v>41.415240000000004</c:v>
                </c:pt>
              </c:numCache>
            </c:numRef>
          </c:val>
          <c:smooth val="0"/>
          <c:extLst>
            <c:ext xmlns:c16="http://schemas.microsoft.com/office/drawing/2014/chart" uri="{C3380CC4-5D6E-409C-BE32-E72D297353CC}">
              <c16:uniqueId val="{00000001-665E-4AA5-B459-A816C7159B68}"/>
            </c:ext>
          </c:extLst>
        </c:ser>
        <c:ser>
          <c:idx val="1"/>
          <c:order val="1"/>
          <c:tx>
            <c:strRef>
              <c:f>'supply and consumption'!$H$1</c:f>
              <c:strCache>
                <c:ptCount val="1"/>
                <c:pt idx="0">
                  <c:v>Electricity generation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consumption'!$H$30:$H$45</c:f>
              <c:numCache>
                <c:formatCode>#,##0;"-"#,##0</c:formatCode>
                <c:ptCount val="16"/>
                <c:pt idx="0">
                  <c:v>77429.16</c:v>
                </c:pt>
                <c:pt idx="1">
                  <c:v>66589.320000000007</c:v>
                </c:pt>
                <c:pt idx="2">
                  <c:v>59875.82</c:v>
                </c:pt>
                <c:pt idx="3">
                  <c:v>69122.259999999995</c:v>
                </c:pt>
                <c:pt idx="4">
                  <c:v>75794.009999999995</c:v>
                </c:pt>
                <c:pt idx="5">
                  <c:v>67246.38</c:v>
                </c:pt>
                <c:pt idx="6">
                  <c:v>59283.3</c:v>
                </c:pt>
                <c:pt idx="7">
                  <c:v>69733.789999999994</c:v>
                </c:pt>
                <c:pt idx="8">
                  <c:v>56616.45</c:v>
                </c:pt>
                <c:pt idx="9">
                  <c:v>48083.82</c:v>
                </c:pt>
                <c:pt idx="10">
                  <c:v>61797.91</c:v>
                </c:pt>
                <c:pt idx="11">
                  <c:v>64923.95</c:v>
                </c:pt>
                <c:pt idx="12">
                  <c:v>68080.72</c:v>
                </c:pt>
                <c:pt idx="13">
                  <c:v>64016.959999999999</c:v>
                </c:pt>
                <c:pt idx="14">
                  <c:v>60403.5</c:v>
                </c:pt>
                <c:pt idx="15">
                  <c:v>62375.54</c:v>
                </c:pt>
              </c:numCache>
            </c:numRef>
          </c:val>
          <c:smooth val="0"/>
          <c:extLst>
            <c:ext xmlns:c16="http://schemas.microsoft.com/office/drawing/2014/chart" uri="{C3380CC4-5D6E-409C-BE32-E72D297353CC}">
              <c16:uniqueId val="{00000002-665E-4AA5-B459-A816C7159B68}"/>
            </c:ext>
          </c:extLst>
        </c:ser>
        <c:ser>
          <c:idx val="2"/>
          <c:order val="2"/>
          <c:tx>
            <c:strRef>
              <c:f>'supply and consumption'!$I$1</c:f>
              <c:strCache>
                <c:ptCount val="1"/>
                <c:pt idx="0">
                  <c:v>Heat generation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consumption'!$I$30:$I$45</c:f>
              <c:numCache>
                <c:formatCode>#,##0;"-"#,##0</c:formatCode>
                <c:ptCount val="16"/>
                <c:pt idx="0">
                  <c:v>9696.61</c:v>
                </c:pt>
                <c:pt idx="1">
                  <c:v>6404.57</c:v>
                </c:pt>
                <c:pt idx="2">
                  <c:v>5716.11</c:v>
                </c:pt>
                <c:pt idx="3">
                  <c:v>8118.97</c:v>
                </c:pt>
                <c:pt idx="4">
                  <c:v>8843</c:v>
                </c:pt>
                <c:pt idx="5">
                  <c:v>6470</c:v>
                </c:pt>
                <c:pt idx="6">
                  <c:v>5555</c:v>
                </c:pt>
                <c:pt idx="7">
                  <c:v>8441</c:v>
                </c:pt>
                <c:pt idx="8">
                  <c:v>8925.4699999999993</c:v>
                </c:pt>
                <c:pt idx="9">
                  <c:v>6385.94</c:v>
                </c:pt>
                <c:pt idx="10">
                  <c:v>5745.86</c:v>
                </c:pt>
                <c:pt idx="11">
                  <c:v>8248.0400000000009</c:v>
                </c:pt>
                <c:pt idx="12">
                  <c:v>8925.4699999999993</c:v>
                </c:pt>
                <c:pt idx="13">
                  <c:v>6385.94</c:v>
                </c:pt>
                <c:pt idx="14">
                  <c:v>5745.86</c:v>
                </c:pt>
                <c:pt idx="15">
                  <c:v>8248.0400000000009</c:v>
                </c:pt>
              </c:numCache>
            </c:numRef>
          </c:val>
          <c:smooth val="0"/>
          <c:extLst>
            <c:ext xmlns:c16="http://schemas.microsoft.com/office/drawing/2014/chart" uri="{C3380CC4-5D6E-409C-BE32-E72D297353CC}">
              <c16:uniqueId val="{00000003-665E-4AA5-B459-A816C7159B68}"/>
            </c:ext>
          </c:extLst>
        </c:ser>
        <c:ser>
          <c:idx val="3"/>
          <c:order val="3"/>
          <c:tx>
            <c:strRef>
              <c:f>'supply and consumption'!$J$1</c:f>
              <c:strCache>
                <c:ptCount val="1"/>
                <c:pt idx="0">
                  <c:v>Energy industry use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consumption'!$J$30:$J$45</c:f>
              <c:numCache>
                <c:formatCode>#,##0;"-"#,##0</c:formatCode>
                <c:ptCount val="16"/>
                <c:pt idx="0">
                  <c:v>14670.73</c:v>
                </c:pt>
                <c:pt idx="1">
                  <c:v>14109.34</c:v>
                </c:pt>
                <c:pt idx="2">
                  <c:v>14334.69</c:v>
                </c:pt>
                <c:pt idx="3">
                  <c:v>15676.78</c:v>
                </c:pt>
                <c:pt idx="4">
                  <c:v>16088.79</c:v>
                </c:pt>
                <c:pt idx="5">
                  <c:v>15455.51</c:v>
                </c:pt>
                <c:pt idx="6">
                  <c:v>14456.27</c:v>
                </c:pt>
                <c:pt idx="7">
                  <c:v>16209.18</c:v>
                </c:pt>
                <c:pt idx="8">
                  <c:v>15655.52</c:v>
                </c:pt>
                <c:pt idx="9">
                  <c:v>15714.18</c:v>
                </c:pt>
                <c:pt idx="10">
                  <c:v>13319.93</c:v>
                </c:pt>
                <c:pt idx="11">
                  <c:v>14863.16</c:v>
                </c:pt>
                <c:pt idx="12">
                  <c:v>13884.06</c:v>
                </c:pt>
                <c:pt idx="13">
                  <c:v>10428.44</c:v>
                </c:pt>
                <c:pt idx="14">
                  <c:v>12278.34</c:v>
                </c:pt>
                <c:pt idx="15">
                  <c:v>13475.11</c:v>
                </c:pt>
              </c:numCache>
            </c:numRef>
          </c:val>
          <c:smooth val="0"/>
          <c:extLst>
            <c:ext xmlns:c16="http://schemas.microsoft.com/office/drawing/2014/chart" uri="{C3380CC4-5D6E-409C-BE32-E72D297353CC}">
              <c16:uniqueId val="{00000004-665E-4AA5-B459-A816C7159B68}"/>
            </c:ext>
          </c:extLst>
        </c:ser>
        <c:ser>
          <c:idx val="4"/>
          <c:order val="4"/>
          <c:tx>
            <c:strRef>
              <c:f>'supply and consumption'!$K$1</c:f>
              <c:strCache>
                <c:ptCount val="1"/>
                <c:pt idx="0">
                  <c:v>Losses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consumption'!$K$30:$K$45</c:f>
              <c:numCache>
                <c:formatCode>#,##0;"-"#,##0</c:formatCode>
                <c:ptCount val="16"/>
                <c:pt idx="0">
                  <c:v>1142.5899999999999</c:v>
                </c:pt>
                <c:pt idx="1">
                  <c:v>855.94</c:v>
                </c:pt>
                <c:pt idx="2">
                  <c:v>1146.48</c:v>
                </c:pt>
                <c:pt idx="3">
                  <c:v>1110.69</c:v>
                </c:pt>
                <c:pt idx="4">
                  <c:v>844.2</c:v>
                </c:pt>
                <c:pt idx="5">
                  <c:v>746.35</c:v>
                </c:pt>
                <c:pt idx="6">
                  <c:v>745.84</c:v>
                </c:pt>
                <c:pt idx="7">
                  <c:v>1073.6600000000001</c:v>
                </c:pt>
                <c:pt idx="8">
                  <c:v>344.04</c:v>
                </c:pt>
                <c:pt idx="9">
                  <c:v>703.66</c:v>
                </c:pt>
                <c:pt idx="10">
                  <c:v>609.12</c:v>
                </c:pt>
                <c:pt idx="11">
                  <c:v>1085.2</c:v>
                </c:pt>
                <c:pt idx="12">
                  <c:v>1131.69</c:v>
                </c:pt>
                <c:pt idx="13">
                  <c:v>667.24</c:v>
                </c:pt>
                <c:pt idx="14">
                  <c:v>591.72</c:v>
                </c:pt>
                <c:pt idx="15">
                  <c:v>891.58</c:v>
                </c:pt>
              </c:numCache>
            </c:numRef>
          </c:val>
          <c:smooth val="0"/>
          <c:extLst>
            <c:ext xmlns:c16="http://schemas.microsoft.com/office/drawing/2014/chart" uri="{C3380CC4-5D6E-409C-BE32-E72D297353CC}">
              <c16:uniqueId val="{00000005-665E-4AA5-B459-A816C7159B68}"/>
            </c:ext>
          </c:extLst>
        </c:ser>
        <c:ser>
          <c:idx val="5"/>
          <c:order val="5"/>
          <c:tx>
            <c:strRef>
              <c:f>'supply and consumption'!$L$1</c:f>
              <c:strCache>
                <c:ptCount val="1"/>
                <c:pt idx="0">
                  <c:v>Final consumption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consumption'!$L$30:$L$45</c:f>
              <c:numCache>
                <c:formatCode>#,##0;"-"#,##0</c:formatCode>
                <c:ptCount val="16"/>
                <c:pt idx="0">
                  <c:v>212808.22</c:v>
                </c:pt>
                <c:pt idx="1">
                  <c:v>82362.22</c:v>
                </c:pt>
                <c:pt idx="2">
                  <c:v>54986.67</c:v>
                </c:pt>
                <c:pt idx="3">
                  <c:v>156411.09</c:v>
                </c:pt>
                <c:pt idx="4">
                  <c:v>184013.28</c:v>
                </c:pt>
                <c:pt idx="5">
                  <c:v>91924.800000000003</c:v>
                </c:pt>
                <c:pt idx="6">
                  <c:v>52413.74</c:v>
                </c:pt>
                <c:pt idx="7">
                  <c:v>167556.16</c:v>
                </c:pt>
                <c:pt idx="8">
                  <c:v>188411.07</c:v>
                </c:pt>
                <c:pt idx="9">
                  <c:v>80839.429999999993</c:v>
                </c:pt>
                <c:pt idx="10">
                  <c:v>55446.61</c:v>
                </c:pt>
                <c:pt idx="11">
                  <c:v>163536.68</c:v>
                </c:pt>
                <c:pt idx="12">
                  <c:v>201921.46</c:v>
                </c:pt>
                <c:pt idx="13">
                  <c:v>106638.27</c:v>
                </c:pt>
                <c:pt idx="14">
                  <c:v>56916.63</c:v>
                </c:pt>
                <c:pt idx="15">
                  <c:v>151776.38</c:v>
                </c:pt>
              </c:numCache>
            </c:numRef>
          </c:val>
          <c:smooth val="0"/>
          <c:extLst>
            <c:ext xmlns:c16="http://schemas.microsoft.com/office/drawing/2014/chart" uri="{C3380CC4-5D6E-409C-BE32-E72D297353CC}">
              <c16:uniqueId val="{00000006-665E-4AA5-B459-A816C7159B68}"/>
            </c:ext>
          </c:extLst>
        </c:ser>
        <c:ser>
          <c:idx val="6"/>
          <c:order val="6"/>
          <c:tx>
            <c:strRef>
              <c:f>'supply and consumption'!$M$1</c:f>
              <c:strCache>
                <c:ptCount val="1"/>
                <c:pt idx="0">
                  <c:v>Iron &amp; steel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consumption'!$M$30:$M$45</c:f>
              <c:numCache>
                <c:formatCode>#,##0;"-"#,##0</c:formatCode>
                <c:ptCount val="16"/>
                <c:pt idx="0">
                  <c:v>1213.72</c:v>
                </c:pt>
                <c:pt idx="1">
                  <c:v>1244.9000000000001</c:v>
                </c:pt>
                <c:pt idx="2">
                  <c:v>976.88</c:v>
                </c:pt>
                <c:pt idx="3">
                  <c:v>877.75</c:v>
                </c:pt>
                <c:pt idx="4">
                  <c:v>1196.5999999999999</c:v>
                </c:pt>
                <c:pt idx="5">
                  <c:v>1221.28</c:v>
                </c:pt>
                <c:pt idx="6">
                  <c:v>939.77</c:v>
                </c:pt>
                <c:pt idx="7">
                  <c:v>835.52</c:v>
                </c:pt>
                <c:pt idx="8">
                  <c:v>1171.9000000000001</c:v>
                </c:pt>
                <c:pt idx="9">
                  <c:v>957.51</c:v>
                </c:pt>
                <c:pt idx="10">
                  <c:v>922.65</c:v>
                </c:pt>
                <c:pt idx="11">
                  <c:v>824.05</c:v>
                </c:pt>
                <c:pt idx="12">
                  <c:v>1143</c:v>
                </c:pt>
                <c:pt idx="13">
                  <c:v>1067.46</c:v>
                </c:pt>
                <c:pt idx="14">
                  <c:v>1028.3800000000001</c:v>
                </c:pt>
                <c:pt idx="15">
                  <c:v>957.83</c:v>
                </c:pt>
              </c:numCache>
            </c:numRef>
          </c:val>
          <c:smooth val="0"/>
          <c:extLst>
            <c:ext xmlns:c16="http://schemas.microsoft.com/office/drawing/2014/chart" uri="{C3380CC4-5D6E-409C-BE32-E72D297353CC}">
              <c16:uniqueId val="{00000007-665E-4AA5-B459-A816C7159B68}"/>
            </c:ext>
          </c:extLst>
        </c:ser>
        <c:ser>
          <c:idx val="7"/>
          <c:order val="7"/>
          <c:tx>
            <c:strRef>
              <c:f>'supply and consumption'!$N$1</c:f>
              <c:strCache>
                <c:ptCount val="1"/>
                <c:pt idx="0">
                  <c:v>Other industries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consumption'!$N$30:$N$45</c:f>
              <c:numCache>
                <c:formatCode>#,##0;"-"#,##0</c:formatCode>
                <c:ptCount val="16"/>
                <c:pt idx="0">
                  <c:v>35042.129999999997</c:v>
                </c:pt>
                <c:pt idx="1">
                  <c:v>19610.439999999999</c:v>
                </c:pt>
                <c:pt idx="2">
                  <c:v>17663.34</c:v>
                </c:pt>
                <c:pt idx="3">
                  <c:v>27450.67</c:v>
                </c:pt>
                <c:pt idx="4">
                  <c:v>34941.53</c:v>
                </c:pt>
                <c:pt idx="5">
                  <c:v>19411.95</c:v>
                </c:pt>
                <c:pt idx="6">
                  <c:v>17237.990000000002</c:v>
                </c:pt>
                <c:pt idx="7">
                  <c:v>27212.76</c:v>
                </c:pt>
                <c:pt idx="8">
                  <c:v>33274.379999999997</c:v>
                </c:pt>
                <c:pt idx="9">
                  <c:v>14919.27</c:v>
                </c:pt>
                <c:pt idx="10">
                  <c:v>16400.68</c:v>
                </c:pt>
                <c:pt idx="11">
                  <c:v>26032.240000000002</c:v>
                </c:pt>
                <c:pt idx="12">
                  <c:v>32526.02</c:v>
                </c:pt>
                <c:pt idx="13">
                  <c:v>17729.849999999999</c:v>
                </c:pt>
                <c:pt idx="14">
                  <c:v>18968.400000000001</c:v>
                </c:pt>
                <c:pt idx="15">
                  <c:v>26012.46</c:v>
                </c:pt>
              </c:numCache>
            </c:numRef>
          </c:val>
          <c:smooth val="0"/>
          <c:extLst>
            <c:ext xmlns:c16="http://schemas.microsoft.com/office/drawing/2014/chart" uri="{C3380CC4-5D6E-409C-BE32-E72D297353CC}">
              <c16:uniqueId val="{00000008-665E-4AA5-B459-A816C7159B68}"/>
            </c:ext>
          </c:extLst>
        </c:ser>
        <c:ser>
          <c:idx val="8"/>
          <c:order val="8"/>
          <c:tx>
            <c:strRef>
              <c:f>'supply and consumption'!$O$1</c:f>
              <c:strCache>
                <c:ptCount val="1"/>
                <c:pt idx="0">
                  <c:v>Transport</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consumption'!$O$30:$O$45</c:f>
              <c:numCache>
                <c:formatCode>#,##0;"-"#,##0</c:formatCode>
                <c:ptCount val="16"/>
                <c:pt idx="0">
                  <c:v>28.27</c:v>
                </c:pt>
                <c:pt idx="1">
                  <c:v>28.27</c:v>
                </c:pt>
                <c:pt idx="2">
                  <c:v>28.27</c:v>
                </c:pt>
                <c:pt idx="3">
                  <c:v>28.27</c:v>
                </c:pt>
                <c:pt idx="4">
                  <c:v>43.98</c:v>
                </c:pt>
                <c:pt idx="5">
                  <c:v>43.98</c:v>
                </c:pt>
                <c:pt idx="6">
                  <c:v>43.98</c:v>
                </c:pt>
                <c:pt idx="7">
                  <c:v>43.98</c:v>
                </c:pt>
                <c:pt idx="8">
                  <c:v>78.260000000000005</c:v>
                </c:pt>
                <c:pt idx="9">
                  <c:v>78.260000000000005</c:v>
                </c:pt>
                <c:pt idx="10">
                  <c:v>78.260000000000005</c:v>
                </c:pt>
                <c:pt idx="11">
                  <c:v>78.260000000000005</c:v>
                </c:pt>
                <c:pt idx="12">
                  <c:v>78.260000000000005</c:v>
                </c:pt>
                <c:pt idx="13">
                  <c:v>78.260000000000005</c:v>
                </c:pt>
                <c:pt idx="14">
                  <c:v>78.260000000000005</c:v>
                </c:pt>
                <c:pt idx="15">
                  <c:v>78.260000000000005</c:v>
                </c:pt>
              </c:numCache>
            </c:numRef>
          </c:val>
          <c:smooth val="0"/>
          <c:extLst>
            <c:ext xmlns:c16="http://schemas.microsoft.com/office/drawing/2014/chart" uri="{C3380CC4-5D6E-409C-BE32-E72D297353CC}">
              <c16:uniqueId val="{00000009-665E-4AA5-B459-A816C7159B68}"/>
            </c:ext>
          </c:extLst>
        </c:ser>
        <c:ser>
          <c:idx val="9"/>
          <c:order val="9"/>
          <c:tx>
            <c:strRef>
              <c:f>'supply and consumption'!$P$1</c:f>
              <c:strCache>
                <c:ptCount val="1"/>
                <c:pt idx="0">
                  <c:v>Domestic</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consumption'!$P$30:$P$45</c:f>
              <c:numCache>
                <c:formatCode>#,##0;"-"#,##0</c:formatCode>
                <c:ptCount val="16"/>
                <c:pt idx="0">
                  <c:v>144496.26</c:v>
                </c:pt>
                <c:pt idx="1">
                  <c:v>43053.4</c:v>
                </c:pt>
                <c:pt idx="2">
                  <c:v>21838.73</c:v>
                </c:pt>
                <c:pt idx="3">
                  <c:v>95881.93</c:v>
                </c:pt>
                <c:pt idx="4">
                  <c:v>117983.41</c:v>
                </c:pt>
                <c:pt idx="5">
                  <c:v>51273.06</c:v>
                </c:pt>
                <c:pt idx="6">
                  <c:v>20086.009999999998</c:v>
                </c:pt>
                <c:pt idx="7">
                  <c:v>105534.68</c:v>
                </c:pt>
                <c:pt idx="8">
                  <c:v>123172.54</c:v>
                </c:pt>
                <c:pt idx="9">
                  <c:v>48750.77</c:v>
                </c:pt>
                <c:pt idx="10">
                  <c:v>23323.9</c:v>
                </c:pt>
                <c:pt idx="11">
                  <c:v>104053.37</c:v>
                </c:pt>
                <c:pt idx="12">
                  <c:v>137071.82</c:v>
                </c:pt>
                <c:pt idx="13">
                  <c:v>65071.98</c:v>
                </c:pt>
                <c:pt idx="14">
                  <c:v>20559.599999999999</c:v>
                </c:pt>
                <c:pt idx="15">
                  <c:v>95044.04</c:v>
                </c:pt>
              </c:numCache>
            </c:numRef>
          </c:val>
          <c:smooth val="0"/>
          <c:extLst>
            <c:ext xmlns:c16="http://schemas.microsoft.com/office/drawing/2014/chart" uri="{C3380CC4-5D6E-409C-BE32-E72D297353CC}">
              <c16:uniqueId val="{0000000A-665E-4AA5-B459-A816C7159B68}"/>
            </c:ext>
          </c:extLst>
        </c:ser>
        <c:ser>
          <c:idx val="10"/>
          <c:order val="10"/>
          <c:tx>
            <c:strRef>
              <c:f>'supply and consumption'!$Q$1</c:f>
              <c:strCache>
                <c:ptCount val="1"/>
                <c:pt idx="0">
                  <c:v>Other final users</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consumption'!$Q$30:$Q$45</c:f>
              <c:numCache>
                <c:formatCode>#,##0;"-"#,##0</c:formatCode>
                <c:ptCount val="16"/>
                <c:pt idx="0">
                  <c:v>30826.11</c:v>
                </c:pt>
                <c:pt idx="1">
                  <c:v>17223.48</c:v>
                </c:pt>
                <c:pt idx="2">
                  <c:v>13277.71</c:v>
                </c:pt>
                <c:pt idx="3">
                  <c:v>30970.73</c:v>
                </c:pt>
                <c:pt idx="4">
                  <c:v>28682.07</c:v>
                </c:pt>
                <c:pt idx="5">
                  <c:v>18808.84</c:v>
                </c:pt>
                <c:pt idx="6">
                  <c:v>12940.3</c:v>
                </c:pt>
                <c:pt idx="7">
                  <c:v>32763.53</c:v>
                </c:pt>
                <c:pt idx="8">
                  <c:v>29583.27</c:v>
                </c:pt>
                <c:pt idx="9">
                  <c:v>15002.9</c:v>
                </c:pt>
                <c:pt idx="10">
                  <c:v>13590.4</c:v>
                </c:pt>
                <c:pt idx="11">
                  <c:v>31418.05</c:v>
                </c:pt>
                <c:pt idx="12">
                  <c:v>29971.64</c:v>
                </c:pt>
                <c:pt idx="13">
                  <c:v>21560.01</c:v>
                </c:pt>
                <c:pt idx="14">
                  <c:v>15151.28</c:v>
                </c:pt>
                <c:pt idx="15">
                  <c:v>28553.08</c:v>
                </c:pt>
              </c:numCache>
            </c:numRef>
          </c:val>
          <c:smooth val="0"/>
          <c:extLst>
            <c:ext xmlns:c16="http://schemas.microsoft.com/office/drawing/2014/chart" uri="{C3380CC4-5D6E-409C-BE32-E72D297353CC}">
              <c16:uniqueId val="{0000000B-665E-4AA5-B459-A816C7159B68}"/>
            </c:ext>
          </c:extLst>
        </c:ser>
        <c:ser>
          <c:idx val="11"/>
          <c:order val="11"/>
          <c:tx>
            <c:strRef>
              <c:f>'supply and consumption'!$R$1</c:f>
              <c:strCache>
                <c:ptCount val="1"/>
                <c:pt idx="0">
                  <c:v>Non energy use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consumption'!$R$30:$R$45</c:f>
              <c:numCache>
                <c:formatCode>#,##0;"-"#,##0</c:formatCode>
                <c:ptCount val="16"/>
                <c:pt idx="0">
                  <c:v>1201.74</c:v>
                </c:pt>
                <c:pt idx="1">
                  <c:v>1201.74</c:v>
                </c:pt>
                <c:pt idx="2">
                  <c:v>1201.74</c:v>
                </c:pt>
                <c:pt idx="3">
                  <c:v>1201.74</c:v>
                </c:pt>
                <c:pt idx="4">
                  <c:v>1165.69</c:v>
                </c:pt>
                <c:pt idx="5">
                  <c:v>1165.69</c:v>
                </c:pt>
                <c:pt idx="6">
                  <c:v>1165.69</c:v>
                </c:pt>
                <c:pt idx="7">
                  <c:v>1165.69</c:v>
                </c:pt>
                <c:pt idx="8">
                  <c:v>1130.71</c:v>
                </c:pt>
                <c:pt idx="9">
                  <c:v>1130.71</c:v>
                </c:pt>
                <c:pt idx="10">
                  <c:v>1130.71</c:v>
                </c:pt>
                <c:pt idx="11">
                  <c:v>1130.71</c:v>
                </c:pt>
                <c:pt idx="12">
                  <c:v>1130.71</c:v>
                </c:pt>
                <c:pt idx="13">
                  <c:v>1130.71</c:v>
                </c:pt>
                <c:pt idx="14">
                  <c:v>1130.71</c:v>
                </c:pt>
                <c:pt idx="15">
                  <c:v>1130.71</c:v>
                </c:pt>
              </c:numCache>
            </c:numRef>
          </c:val>
          <c:smooth val="0"/>
          <c:extLst>
            <c:ext xmlns:c16="http://schemas.microsoft.com/office/drawing/2014/chart" uri="{C3380CC4-5D6E-409C-BE32-E72D297353CC}">
              <c16:uniqueId val="{0000000C-665E-4AA5-B459-A816C7159B68}"/>
            </c:ext>
          </c:extLst>
        </c:ser>
        <c:ser>
          <c:idx val="12"/>
          <c:order val="12"/>
          <c:tx>
            <c:strRef>
              <c:f>'supply and consumption'!$T$1</c:f>
              <c:strCache>
                <c:ptCount val="1"/>
                <c:pt idx="0">
                  <c:v>energy generation</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consumption'!$T$30:$T$45</c:f>
              <c:numCache>
                <c:formatCode>0.00</c:formatCode>
                <c:ptCount val="16"/>
                <c:pt idx="0">
                  <c:v>87.125770000000003</c:v>
                </c:pt>
                <c:pt idx="1">
                  <c:v>72.993889999999993</c:v>
                </c:pt>
                <c:pt idx="2">
                  <c:v>65.591920000000002</c:v>
                </c:pt>
                <c:pt idx="3">
                  <c:v>77.241240000000005</c:v>
                </c:pt>
                <c:pt idx="4">
                  <c:v>84.637009999999989</c:v>
                </c:pt>
                <c:pt idx="5">
                  <c:v>73.716380000000001</c:v>
                </c:pt>
                <c:pt idx="6">
                  <c:v>64.838300000000004</c:v>
                </c:pt>
                <c:pt idx="7">
                  <c:v>78.174789999999987</c:v>
                </c:pt>
                <c:pt idx="8">
                  <c:v>65.541920000000005</c:v>
                </c:pt>
                <c:pt idx="9">
                  <c:v>54.469749999999998</c:v>
                </c:pt>
                <c:pt idx="10">
                  <c:v>67.543770000000009</c:v>
                </c:pt>
                <c:pt idx="11">
                  <c:v>73.171990000000008</c:v>
                </c:pt>
                <c:pt idx="12">
                  <c:v>77.006179999999986</c:v>
                </c:pt>
                <c:pt idx="13">
                  <c:v>70.402889999999999</c:v>
                </c:pt>
                <c:pt idx="14">
                  <c:v>66.149360000000001</c:v>
                </c:pt>
                <c:pt idx="15">
                  <c:v>70.623580000000004</c:v>
                </c:pt>
              </c:numCache>
            </c:numRef>
          </c:val>
          <c:smooth val="0"/>
          <c:extLst>
            <c:ext xmlns:c16="http://schemas.microsoft.com/office/drawing/2014/chart" uri="{C3380CC4-5D6E-409C-BE32-E72D297353CC}">
              <c16:uniqueId val="{0000000D-665E-4AA5-B459-A816C7159B68}"/>
            </c:ext>
          </c:extLst>
        </c:ser>
        <c:ser>
          <c:idx val="14"/>
          <c:order val="14"/>
          <c:tx>
            <c:strRef>
              <c:f>'supply and consumption'!$S$1</c:f>
              <c:strCache>
                <c:ptCount val="1"/>
                <c:pt idx="0">
                  <c:v>domestic</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consumption'!$S$30:$S$45</c:f>
              <c:numCache>
                <c:formatCode>0.00</c:formatCode>
                <c:ptCount val="16"/>
                <c:pt idx="0">
                  <c:v>144.49626000000001</c:v>
                </c:pt>
                <c:pt idx="1">
                  <c:v>43.053400000000003</c:v>
                </c:pt>
                <c:pt idx="2">
                  <c:v>21.838729999999998</c:v>
                </c:pt>
                <c:pt idx="3">
                  <c:v>95.881929999999997</c:v>
                </c:pt>
                <c:pt idx="4">
                  <c:v>117.98341000000001</c:v>
                </c:pt>
                <c:pt idx="5">
                  <c:v>51.273060000000001</c:v>
                </c:pt>
                <c:pt idx="6">
                  <c:v>20.086009999999998</c:v>
                </c:pt>
                <c:pt idx="7">
                  <c:v>105.53467999999999</c:v>
                </c:pt>
                <c:pt idx="8">
                  <c:v>123.17254</c:v>
                </c:pt>
                <c:pt idx="9">
                  <c:v>48.750769999999996</c:v>
                </c:pt>
                <c:pt idx="10">
                  <c:v>23.323900000000002</c:v>
                </c:pt>
                <c:pt idx="11">
                  <c:v>104.05337</c:v>
                </c:pt>
                <c:pt idx="12">
                  <c:v>137.07182</c:v>
                </c:pt>
                <c:pt idx="13">
                  <c:v>65.071979999999996</c:v>
                </c:pt>
                <c:pt idx="14">
                  <c:v>20.5596</c:v>
                </c:pt>
                <c:pt idx="15">
                  <c:v>95.044039999999995</c:v>
                </c:pt>
              </c:numCache>
            </c:numRef>
          </c:val>
          <c:smooth val="0"/>
          <c:extLst>
            <c:ext xmlns:c16="http://schemas.microsoft.com/office/drawing/2014/chart" uri="{C3380CC4-5D6E-409C-BE32-E72D297353CC}">
              <c16:uniqueId val="{0000000E-665E-4AA5-B459-A816C7159B68}"/>
            </c:ext>
          </c:extLst>
        </c:ser>
        <c:ser>
          <c:idx val="15"/>
          <c:order val="15"/>
          <c:tx>
            <c:strRef>
              <c:f>'supply and consumption'!$V$1</c:f>
              <c:strCache>
                <c:ptCount val="1"/>
                <c:pt idx="0">
                  <c:v>other</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'supply and consumption'!$F$30:$F$45</c:f>
              <c:strCache>
                <c:ptCount val="16"/>
                <c:pt idx="0">
                  <c:v>2018 Q1</c:v>
                </c:pt>
                <c:pt idx="1">
                  <c:v>2018 Q2</c:v>
                </c:pt>
                <c:pt idx="2">
                  <c:v>2018 Q3</c:v>
                </c:pt>
                <c:pt idx="3">
                  <c:v>2018 Q4</c:v>
                </c:pt>
                <c:pt idx="4">
                  <c:v>2019 Q1</c:v>
                </c:pt>
                <c:pt idx="5">
                  <c:v>2019 Q2</c:v>
                </c:pt>
                <c:pt idx="6">
                  <c:v>2019 Q3</c:v>
                </c:pt>
                <c:pt idx="7">
                  <c:v>2019 Q4</c:v>
                </c:pt>
                <c:pt idx="8">
                  <c:v>2020 Q1</c:v>
                </c:pt>
                <c:pt idx="9">
                  <c:v>2020 Q2</c:v>
                </c:pt>
                <c:pt idx="10">
                  <c:v>2020 Q3</c:v>
                </c:pt>
                <c:pt idx="11">
                  <c:v>2020 Q4</c:v>
                </c:pt>
                <c:pt idx="12">
                  <c:v>2021 Q1</c:v>
                </c:pt>
                <c:pt idx="13">
                  <c:v>2021 Q2</c:v>
                </c:pt>
                <c:pt idx="14">
                  <c:v>2021 Q3</c:v>
                </c:pt>
                <c:pt idx="15">
                  <c:v>2021 Q4</c:v>
                </c:pt>
              </c:strCache>
            </c:strRef>
          </c:cat>
          <c:val>
            <c:numRef>
              <c:f>'supply and consumption'!$V$30:$V$45</c:f>
              <c:numCache>
                <c:formatCode>0.00</c:formatCode>
                <c:ptCount val="16"/>
                <c:pt idx="0">
                  <c:v>32.027850000000001</c:v>
                </c:pt>
                <c:pt idx="1">
                  <c:v>18.425219999999999</c:v>
                </c:pt>
                <c:pt idx="2">
                  <c:v>14.479449999999998</c:v>
                </c:pt>
                <c:pt idx="3">
                  <c:v>32.172470000000004</c:v>
                </c:pt>
                <c:pt idx="4">
                  <c:v>29.847759999999997</c:v>
                </c:pt>
                <c:pt idx="5">
                  <c:v>19.974529999999998</c:v>
                </c:pt>
                <c:pt idx="6">
                  <c:v>14.10599</c:v>
                </c:pt>
                <c:pt idx="7">
                  <c:v>33.929220000000001</c:v>
                </c:pt>
                <c:pt idx="8">
                  <c:v>30.713979999999999</c:v>
                </c:pt>
                <c:pt idx="9">
                  <c:v>16.133610000000001</c:v>
                </c:pt>
                <c:pt idx="10">
                  <c:v>14.721110000000001</c:v>
                </c:pt>
                <c:pt idx="11">
                  <c:v>32.548760000000001</c:v>
                </c:pt>
                <c:pt idx="12">
                  <c:v>31.102349999999998</c:v>
                </c:pt>
                <c:pt idx="13">
                  <c:v>22.690719999999999</c:v>
                </c:pt>
                <c:pt idx="14">
                  <c:v>16.28199</c:v>
                </c:pt>
                <c:pt idx="15">
                  <c:v>29.683790000000002</c:v>
                </c:pt>
              </c:numCache>
            </c:numRef>
          </c:val>
          <c:smooth val="0"/>
          <c:extLst>
            <c:ext xmlns:c16="http://schemas.microsoft.com/office/drawing/2014/chart" uri="{C3380CC4-5D6E-409C-BE32-E72D297353CC}">
              <c16:uniqueId val="{0000000F-665E-4AA5-B459-A816C7159B68}"/>
            </c:ext>
          </c:extLst>
        </c:ser>
        <c:dLbls>
          <c:showLegendKey val="0"/>
          <c:showVal val="0"/>
          <c:showCatName val="0"/>
          <c:showSerName val="0"/>
          <c:showPercent val="0"/>
          <c:showBubbleSize val="0"/>
        </c:dLbls>
        <c:marker val="1"/>
        <c:smooth val="0"/>
        <c:axId val="1989100096"/>
        <c:axId val="1989099680"/>
      </c:lineChart>
      <c:catAx>
        <c:axId val="198910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99680"/>
        <c:crosses val="autoZero"/>
        <c:auto val="1"/>
        <c:lblAlgn val="ctr"/>
        <c:lblOffset val="100"/>
        <c:noMultiLvlLbl val="0"/>
      </c:catAx>
      <c:valAx>
        <c:axId val="1989099680"/>
        <c:scaling>
          <c:orientation val="minMax"/>
        </c:scaling>
        <c:delete val="0"/>
        <c:axPos val="l"/>
        <c:majorGridlines>
          <c:spPr>
            <a:ln w="9525" cap="flat" cmpd="sng" algn="ctr">
              <a:solidFill>
                <a:schemeClr val="tx1">
                  <a:lumMod val="15000"/>
                  <a:lumOff val="85000"/>
                </a:schemeClr>
              </a:solidFill>
              <a:round/>
            </a:ln>
            <a:effectLst/>
          </c:spPr>
        </c:majorGridlines>
        <c:numFmt formatCode="#,##0;&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0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29</xdr:col>
      <xdr:colOff>447674</xdr:colOff>
      <xdr:row>8</xdr:row>
      <xdr:rowOff>238124</xdr:rowOff>
    </xdr:from>
    <xdr:to>
      <xdr:col>37</xdr:col>
      <xdr:colOff>485774</xdr:colOff>
      <xdr:row>17</xdr:row>
      <xdr:rowOff>76199</xdr:rowOff>
    </xdr:to>
    <xdr:graphicFrame macro="">
      <xdr:nvGraphicFramePr>
        <xdr:cNvPr id="4" name="Chart 3">
          <a:extLst>
            <a:ext uri="{FF2B5EF4-FFF2-40B4-BE49-F238E27FC236}">
              <a16:creationId xmlns:a16="http://schemas.microsoft.com/office/drawing/2014/main" id="{806C6211-FA86-497C-89A1-E85499EDC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66675</xdr:colOff>
      <xdr:row>0</xdr:row>
      <xdr:rowOff>390524</xdr:rowOff>
    </xdr:from>
    <xdr:to>
      <xdr:col>40</xdr:col>
      <xdr:colOff>9525</xdr:colOff>
      <xdr:row>8</xdr:row>
      <xdr:rowOff>228599</xdr:rowOff>
    </xdr:to>
    <xdr:graphicFrame macro="">
      <xdr:nvGraphicFramePr>
        <xdr:cNvPr id="5" name="Chart 4">
          <a:extLst>
            <a:ext uri="{FF2B5EF4-FFF2-40B4-BE49-F238E27FC236}">
              <a16:creationId xmlns:a16="http://schemas.microsoft.com/office/drawing/2014/main" id="{760EAAB9-6540-48C8-933E-B5F93ACD4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7" totalsRowShown="0">
  <tableColumns count="2">
    <tableColumn id="1" xr3:uid="{00000000-0010-0000-0000-000001000000}" name="Worksheet description"/>
    <tableColumn id="2" xr3:uid="{00000000-0010-0000-0000-000002000000}" name="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6A79C8-1436-4E71-9BE9-74CCCDCDCC6A}" name="Table3" displayName="Table3" ref="AA1:AC45" totalsRowShown="0" headerRowDxfId="4">
  <autoFilter ref="AA1:AC45" xr:uid="{056A79C8-1436-4E71-9BE9-74CCCDCDCC6A}"/>
  <sortState xmlns:xlrd2="http://schemas.microsoft.com/office/spreadsheetml/2017/richdata2" ref="AA2:AB45">
    <sortCondition descending="1" ref="AB1:AB45"/>
  </sortState>
  <tableColumns count="3">
    <tableColumn id="1" xr3:uid="{63998179-7062-4B76-89DE-7938F23CB331}" name="Indigenous Production" dataDxfId="3" dataCellStyle="Comma"/>
    <tableColumn id="2" xr3:uid="{B8C970CB-283D-478A-B7E5-E3B8C3ECFD2E}" name="Imports" dataDxfId="2" dataCellStyle="Comma"/>
    <tableColumn id="3" xr3:uid="{439B21CD-5235-4C6E-9592-3298F403B7F0}" name="Column1" dataDxfId="0">
      <calculatedColumnFormula>SUM(G2,J2,L2,Q2)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1000000}" name="Table4.4_supplementary_information_on_the_origin_of_uk_gas_imports_monthly_data_gwh" displayName="Table4.4_supplementary_information_on_the_origin_of_uk_gas_imports_monthly_data_gwh" ref="B6:AA272" totalsRowShown="0">
  <tableColumns count="26">
    <tableColumn id="1" xr3:uid="{00000000-0010-0000-0100-000001000000}" name="Month"/>
    <tableColumn id="2" xr3:uid="{00000000-0010-0000-0100-000002000000}" name="Bacton to Zeebrugge Interconnector"/>
    <tableColumn id="3" xr3:uid="{00000000-0010-0000-0100-000003000000}" name="Balgzand to Bacton (BBL)"/>
    <tableColumn id="9" xr3:uid="{00000000-0010-0000-0100-000009000000}" name="Total Norway pipeline"/>
    <tableColumn id="10" xr3:uid="{00000000-0010-0000-0100-00000A000000}" name="Total pipeline"/>
    <tableColumn id="11" xr3:uid="{00000000-0010-0000-0100-00000B000000}" name="Qatar"/>
    <tableColumn id="12" xr3:uid="{00000000-0010-0000-0100-00000C000000}" name="Russia"/>
    <tableColumn id="13" xr3:uid="{00000000-0010-0000-0100-00000D000000}" name="Trinidad &amp; Tobago"/>
    <tableColumn id="14" xr3:uid="{00000000-0010-0000-0100-00000E000000}" name="USA"/>
    <tableColumn id="15" xr3:uid="{00000000-0010-0000-0100-00000F000000}" name="Algeria"/>
    <tableColumn id="4" xr3:uid="{1234BB7A-09A7-4B66-BF74-8A9137FDA951}" name="other" dataDxfId="1" dataCellStyle="Normal 4 12">
      <calculatedColumnFormula>SUM(Table4.4_supplementary_information_on_the_origin_of_uk_gas_imports_monthly_data_gwh[[#This Row],[Angola]:[Yemen]])</calculatedColumnFormula>
    </tableColumn>
    <tableColumn id="16" xr3:uid="{00000000-0010-0000-0100-000010000000}" name="Angola"/>
    <tableColumn id="17" xr3:uid="{00000000-0010-0000-0100-000011000000}" name="Australia"/>
    <tableColumn id="18" xr3:uid="{00000000-0010-0000-0100-000012000000}" name="Belgium"/>
    <tableColumn id="19" xr3:uid="{00000000-0010-0000-0100-000013000000}" name="Cameroon"/>
    <tableColumn id="20" xr3:uid="{00000000-0010-0000-0100-000014000000}" name="Dominican Republic"/>
    <tableColumn id="21" xr3:uid="{00000000-0010-0000-0100-000015000000}" name="Egypt"/>
    <tableColumn id="22" xr3:uid="{00000000-0010-0000-0100-000016000000}" name="Equatorial Guinea"/>
    <tableColumn id="23" xr3:uid="{00000000-0010-0000-0100-000017000000}" name="France"/>
    <tableColumn id="24" xr3:uid="{00000000-0010-0000-0100-000018000000}" name="Netherlands"/>
    <tableColumn id="25" xr3:uid="{00000000-0010-0000-0100-000019000000}" name="Nigeria"/>
    <tableColumn id="26" xr3:uid="{00000000-0010-0000-0100-00001A000000}" name="Norway"/>
    <tableColumn id="27" xr3:uid="{00000000-0010-0000-0100-00001B000000}" name="Peru"/>
    <tableColumn id="28" xr3:uid="{00000000-0010-0000-0100-00001C000000}" name="Yemen"/>
    <tableColumn id="29" xr3:uid="{00000000-0010-0000-0100-00001D000000}" name="Total LNG"/>
    <tableColumn id="30" xr3:uid="{00000000-0010-0000-0100-00001E000000}" name="Total Import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1_natural_gas_supply_and_consumption_quarterly_data_gwh" displayName="Table4.1_natural_gas_supply_and_consumption_quarterly_data_gwh" ref="A3:AS24" totalsRowShown="0">
  <tableColumns count="45">
    <tableColumn id="1" xr3:uid="{00000000-0010-0000-0200-000001000000}" name="Components of supply and demand"/>
    <tableColumn id="54" xr3:uid="{00000000-0010-0000-0200-000036000000}" name="2011 _x000a_1st quarter"/>
    <tableColumn id="55" xr3:uid="{00000000-0010-0000-0200-000037000000}" name="2011 _x000a_2nd quarter"/>
    <tableColumn id="56" xr3:uid="{00000000-0010-0000-0200-000038000000}" name="2011 _x000a_3rd quarter"/>
    <tableColumn id="57" xr3:uid="{00000000-0010-0000-0200-000039000000}" name="2011 _x000a_4th quarter"/>
    <tableColumn id="58" xr3:uid="{00000000-0010-0000-0200-00003A000000}" name="2012 _x000a_1st quarter"/>
    <tableColumn id="59" xr3:uid="{00000000-0010-0000-0200-00003B000000}" name="2012 _x000a_2nd quarter"/>
    <tableColumn id="60" xr3:uid="{00000000-0010-0000-0200-00003C000000}" name="2012 _x000a_3rd quarter"/>
    <tableColumn id="61" xr3:uid="{00000000-0010-0000-0200-00003D000000}" name="2012 _x000a_4th quarter"/>
    <tableColumn id="62" xr3:uid="{00000000-0010-0000-0200-00003E000000}" name="2013 _x000a_1st quarter"/>
    <tableColumn id="63" xr3:uid="{00000000-0010-0000-0200-00003F000000}" name="2013 _x000a_2nd quarter"/>
    <tableColumn id="64" xr3:uid="{00000000-0010-0000-0200-000040000000}" name="2013 _x000a_3rd quarter"/>
    <tableColumn id="65" xr3:uid="{00000000-0010-0000-0200-000041000000}" name="2013 _x000a_4th quarter"/>
    <tableColumn id="66" xr3:uid="{00000000-0010-0000-0200-000042000000}" name="2014 _x000a_1st quarter"/>
    <tableColumn id="67" xr3:uid="{00000000-0010-0000-0200-000043000000}" name="2014 _x000a_2nd quarter"/>
    <tableColumn id="68" xr3:uid="{00000000-0010-0000-0200-000044000000}" name="2014 _x000a_3rd quarter"/>
    <tableColumn id="69" xr3:uid="{00000000-0010-0000-0200-000045000000}" name="2014 _x000a_4th quarter"/>
    <tableColumn id="70" xr3:uid="{00000000-0010-0000-0200-000046000000}" name="2015 _x000a_1st quarter"/>
    <tableColumn id="71" xr3:uid="{00000000-0010-0000-0200-000047000000}" name="2015 _x000a_2nd quarter"/>
    <tableColumn id="72" xr3:uid="{00000000-0010-0000-0200-000048000000}" name="2015 _x000a_3rd quarter"/>
    <tableColumn id="73" xr3:uid="{00000000-0010-0000-0200-000049000000}" name="2015 _x000a_4th quarter"/>
    <tableColumn id="74" xr3:uid="{00000000-0010-0000-0200-00004A000000}" name="2016 _x000a_1st quarter"/>
    <tableColumn id="75" xr3:uid="{00000000-0010-0000-0200-00004B000000}" name="2016 _x000a_2nd quarter"/>
    <tableColumn id="76" xr3:uid="{00000000-0010-0000-0200-00004C000000}" name="2016 _x000a_3rd quarter"/>
    <tableColumn id="77" xr3:uid="{00000000-0010-0000-0200-00004D000000}" name="2016 _x000a_4th quarter"/>
    <tableColumn id="78" xr3:uid="{00000000-0010-0000-0200-00004E000000}" name="2017 _x000a_1st quarter"/>
    <tableColumn id="79" xr3:uid="{00000000-0010-0000-0200-00004F000000}" name="2017 _x000a_2nd quarter"/>
    <tableColumn id="80" xr3:uid="{00000000-0010-0000-0200-000050000000}" name="2017 _x000a_3rd quarter"/>
    <tableColumn id="81" xr3:uid="{00000000-0010-0000-0200-000051000000}" name="2017 _x000a_4th quarter"/>
    <tableColumn id="82" xr3:uid="{00000000-0010-0000-0200-000052000000}" name="2018 _x000a_1st quarter"/>
    <tableColumn id="83" xr3:uid="{00000000-0010-0000-0200-000053000000}" name="2018 _x000a_2nd quarter"/>
    <tableColumn id="84" xr3:uid="{00000000-0010-0000-0200-000054000000}" name="2018 _x000a_3rd quarter"/>
    <tableColumn id="85" xr3:uid="{00000000-0010-0000-0200-000055000000}" name="2018 _x000a_4th quarter"/>
    <tableColumn id="86" xr3:uid="{00000000-0010-0000-0200-000056000000}" name="2019 _x000a_1st quarter"/>
    <tableColumn id="87" xr3:uid="{00000000-0010-0000-0200-000057000000}" name="2019 _x000a_2nd quarter"/>
    <tableColumn id="88" xr3:uid="{00000000-0010-0000-0200-000058000000}" name="2019 _x000a_3rd quarter"/>
    <tableColumn id="89" xr3:uid="{00000000-0010-0000-0200-000059000000}" name="2019 _x000a_4th quarter"/>
    <tableColumn id="90" xr3:uid="{00000000-0010-0000-0200-00005A000000}" name="2020 _x000a_1st quarter"/>
    <tableColumn id="91" xr3:uid="{00000000-0010-0000-0200-00005B000000}" name="2020 _x000a_2nd quarter"/>
    <tableColumn id="92" xr3:uid="{00000000-0010-0000-0200-00005C000000}" name="2020 _x000a_3rd quarter"/>
    <tableColumn id="93" xr3:uid="{00000000-0010-0000-0200-00005D000000}" name="2020 _x000a_4th quarter"/>
    <tableColumn id="94" xr3:uid="{00000000-0010-0000-0200-00005E000000}" name="2021 _x000a_1st quarter"/>
    <tableColumn id="95" xr3:uid="{00000000-0010-0000-0200-00005F000000}" name="2021 _x000a_2nd quarter"/>
    <tableColumn id="96" xr3:uid="{00000000-0010-0000-0200-000060000000}" name="2021_x000a_3rd quarter"/>
    <tableColumn id="97" xr3:uid="{00000000-0010-0000-0200-000061000000}" name="2021_x000a_4th quarte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natural-gas-statistics-data-sources-and-methodologies"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energy.stats@beis.gov.uk" TargetMode="External"/><Relationship Id="rId6" Type="http://schemas.openxmlformats.org/officeDocument/2006/relationships/hyperlink" Target="mailto:newsdesk@beis.gov.uk" TargetMode="External"/><Relationship Id="rId5" Type="http://schemas.openxmlformats.org/officeDocument/2006/relationships/hyperlink" Target="mailto:oil-gas.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25"/>
  <sheetViews>
    <sheetView workbookViewId="0"/>
  </sheetViews>
  <sheetFormatPr defaultColWidth="9.7109375" defaultRowHeight="15.75" x14ac:dyDescent="0.25"/>
  <cols>
    <col min="1" max="1" width="165.28515625" style="20" customWidth="1"/>
    <col min="2" max="256" width="10" style="2" customWidth="1"/>
    <col min="257" max="257" width="9.7109375" style="2" customWidth="1"/>
    <col min="258" max="16384" width="9.7109375" style="2"/>
  </cols>
  <sheetData>
    <row r="1" spans="1:257" s="3" customFormat="1" ht="45" customHeight="1"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47.25" x14ac:dyDescent="0.25">
      <c r="A2" s="2" t="s">
        <v>1</v>
      </c>
    </row>
    <row r="3" spans="1:257" s="5" customFormat="1" ht="30" customHeight="1" x14ac:dyDescent="0.35">
      <c r="A3" s="4"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x14ac:dyDescent="0.25">
      <c r="A4" s="2" t="s">
        <v>3</v>
      </c>
    </row>
    <row r="5" spans="1:257" s="5" customFormat="1" ht="30" customHeight="1" x14ac:dyDescent="0.35">
      <c r="A5" s="4" t="s">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25" customHeight="1" x14ac:dyDescent="0.25">
      <c r="A6" s="2" t="s">
        <v>5</v>
      </c>
    </row>
    <row r="7" spans="1:257" s="3" customFormat="1" ht="30" customHeight="1" x14ac:dyDescent="0.35">
      <c r="A7" s="4" t="s">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x14ac:dyDescent="0.25">
      <c r="A8" s="2" t="s">
        <v>7</v>
      </c>
    </row>
    <row r="9" spans="1:257" s="3" customFormat="1" ht="30" customHeight="1" x14ac:dyDescent="0.35">
      <c r="A9" s="6" t="s">
        <v>8</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x14ac:dyDescent="0.25">
      <c r="A10" s="2" t="s">
        <v>9</v>
      </c>
    </row>
    <row r="11" spans="1:257" s="3" customFormat="1" ht="20.25" customHeight="1" x14ac:dyDescent="0.25">
      <c r="A11" s="7" t="s">
        <v>10</v>
      </c>
    </row>
    <row r="12" spans="1:257" s="3" customFormat="1" ht="45" customHeight="1" x14ac:dyDescent="0.25">
      <c r="A12" s="2" t="s">
        <v>11</v>
      </c>
    </row>
    <row r="13" spans="1:257" s="3" customFormat="1" ht="45" customHeight="1" x14ac:dyDescent="0.25">
      <c r="A13" s="2" t="s">
        <v>12</v>
      </c>
    </row>
    <row r="14" spans="1:257" s="9" customFormat="1" ht="20.25" customHeight="1" x14ac:dyDescent="0.25">
      <c r="A14" s="8" t="s">
        <v>13</v>
      </c>
    </row>
    <row r="15" spans="1:257" s="9" customFormat="1" ht="20.25" customHeight="1" x14ac:dyDescent="0.25">
      <c r="A15" s="10" t="s">
        <v>14</v>
      </c>
    </row>
    <row r="16" spans="1:257" s="13" customFormat="1" ht="20.100000000000001" customHeight="1" x14ac:dyDescent="0.25">
      <c r="A16" s="11" t="s">
        <v>15</v>
      </c>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12"/>
      <c r="IP16" s="12"/>
      <c r="IQ16" s="12"/>
      <c r="IR16" s="12"/>
      <c r="IS16" s="12"/>
      <c r="IT16" s="12"/>
      <c r="IU16" s="12"/>
      <c r="IV16" s="12"/>
      <c r="IW16" s="12"/>
    </row>
    <row r="17" spans="1:257" s="9" customFormat="1" ht="20.25" customHeight="1" x14ac:dyDescent="0.25">
      <c r="A17" s="10" t="s">
        <v>16</v>
      </c>
    </row>
    <row r="18" spans="1:257" s="16" customFormat="1" ht="30" customHeight="1" x14ac:dyDescent="0.35">
      <c r="A18" s="14" t="s">
        <v>17</v>
      </c>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c r="HQ18" s="15"/>
      <c r="HR18" s="15"/>
      <c r="HS18" s="15"/>
      <c r="HT18" s="15"/>
      <c r="HU18" s="15"/>
      <c r="HV18" s="15"/>
      <c r="HW18" s="15"/>
      <c r="HX18" s="15"/>
      <c r="HY18" s="15"/>
      <c r="HZ18" s="15"/>
      <c r="IA18" s="15"/>
      <c r="IB18" s="15"/>
      <c r="IC18" s="15"/>
      <c r="ID18" s="15"/>
      <c r="IE18" s="15"/>
      <c r="IF18" s="15"/>
      <c r="IG18" s="15"/>
      <c r="IH18" s="15"/>
      <c r="II18" s="15"/>
      <c r="IJ18" s="15"/>
      <c r="IK18" s="15"/>
      <c r="IL18" s="15"/>
      <c r="IM18" s="15"/>
      <c r="IN18" s="15"/>
      <c r="IO18" s="15"/>
      <c r="IP18" s="15"/>
      <c r="IQ18" s="15"/>
      <c r="IR18" s="15"/>
      <c r="IS18" s="15"/>
      <c r="IT18" s="15"/>
      <c r="IU18" s="15"/>
      <c r="IV18" s="15"/>
      <c r="IW18" s="15"/>
    </row>
    <row r="19" spans="1:257" s="18" customFormat="1" ht="20.100000000000001" customHeight="1" x14ac:dyDescent="0.3">
      <c r="A19" s="17" t="s">
        <v>18</v>
      </c>
    </row>
    <row r="20" spans="1:257" s="18" customFormat="1" ht="20.100000000000001" customHeight="1" x14ac:dyDescent="0.25">
      <c r="A20" s="15" t="s">
        <v>19</v>
      </c>
    </row>
    <row r="21" spans="1:257" s="18" customFormat="1" ht="20.100000000000001" customHeight="1" x14ac:dyDescent="0.25">
      <c r="A21" s="11" t="s">
        <v>20</v>
      </c>
    </row>
    <row r="22" spans="1:257" s="18" customFormat="1" ht="20.100000000000001" customHeight="1" x14ac:dyDescent="0.25">
      <c r="A22" s="15" t="s">
        <v>21</v>
      </c>
    </row>
    <row r="23" spans="1:257" s="18" customFormat="1" ht="20.100000000000001" customHeight="1" x14ac:dyDescent="0.3">
      <c r="A23" s="17" t="s">
        <v>22</v>
      </c>
    </row>
    <row r="24" spans="1:257" s="18" customFormat="1" ht="20.100000000000001" customHeight="1" x14ac:dyDescent="0.25">
      <c r="A24" s="19" t="s">
        <v>23</v>
      </c>
    </row>
    <row r="25" spans="1:257" s="18" customFormat="1" ht="20.100000000000001" customHeight="1" x14ac:dyDescent="0.25">
      <c r="A25" s="18" t="s">
        <v>24</v>
      </c>
    </row>
  </sheetData>
  <hyperlinks>
    <hyperlink ref="A11" r:id="rId1" xr:uid="{00000000-0004-0000-0000-000000000000}"/>
    <hyperlink ref="A15" r:id="rId2" xr:uid="{00000000-0004-0000-0000-000001000000}"/>
    <hyperlink ref="A16" r:id="rId3" xr:uid="{00000000-0004-0000-0000-000002000000}"/>
    <hyperlink ref="A17" r:id="rId4" location="energy-statistics" xr:uid="{00000000-0004-0000-0000-000003000000}"/>
    <hyperlink ref="A21" r:id="rId5" xr:uid="{00000000-0004-0000-0000-000004000000}"/>
    <hyperlink ref="A24" r:id="rId6" xr:uid="{00000000-0004-0000-0000-000005000000}"/>
  </hyperlinks>
  <pageMargins left="0.70000000000000007" right="0.70000000000000007" top="0.75" bottom="0.75" header="0.30000000000000004" footer="0.30000000000000004"/>
  <pageSetup paperSize="0" scale="46"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B8" sqref="B8"/>
    </sheetView>
  </sheetViews>
  <sheetFormatPr defaultColWidth="10" defaultRowHeight="15" customHeight="1" x14ac:dyDescent="0.2"/>
  <cols>
    <col min="1" max="1" width="87.5703125" style="22" bestFit="1" customWidth="1"/>
    <col min="2" max="2" width="12.7109375" style="22" bestFit="1" customWidth="1"/>
    <col min="3" max="3" width="10" style="22" customWidth="1"/>
    <col min="4" max="16384" width="10" style="22"/>
  </cols>
  <sheetData>
    <row r="1" spans="1:4" s="23" customFormat="1" ht="45" customHeight="1" x14ac:dyDescent="0.25">
      <c r="A1" s="21" t="s">
        <v>25</v>
      </c>
      <c r="B1" s="22"/>
    </row>
    <row r="2" spans="1:4" s="23" customFormat="1" ht="20.25" customHeight="1" x14ac:dyDescent="0.25">
      <c r="A2" s="2" t="s">
        <v>26</v>
      </c>
      <c r="B2" s="22"/>
    </row>
    <row r="3" spans="1:4" s="23" customFormat="1" ht="20.25" customHeight="1" x14ac:dyDescent="0.25">
      <c r="A3" s="3" t="s">
        <v>27</v>
      </c>
      <c r="B3" s="22"/>
    </row>
    <row r="4" spans="1:4" s="23" customFormat="1" ht="30" customHeight="1" x14ac:dyDescent="0.35">
      <c r="A4" s="6" t="s">
        <v>28</v>
      </c>
      <c r="B4" s="6" t="s">
        <v>29</v>
      </c>
    </row>
    <row r="5" spans="1:4" s="23" customFormat="1" ht="20.25" customHeight="1" x14ac:dyDescent="0.25">
      <c r="A5" s="2" t="s">
        <v>30</v>
      </c>
      <c r="B5" s="24" t="s">
        <v>31</v>
      </c>
    </row>
    <row r="6" spans="1:4" s="23" customFormat="1" ht="20.25" customHeight="1" x14ac:dyDescent="0.25">
      <c r="A6" s="2" t="s">
        <v>25</v>
      </c>
      <c r="B6" s="24" t="s">
        <v>25</v>
      </c>
    </row>
    <row r="7" spans="1:4" s="23" customFormat="1" ht="20.25" customHeight="1" x14ac:dyDescent="0.25">
      <c r="A7" s="2" t="s">
        <v>32</v>
      </c>
      <c r="B7" s="24" t="s">
        <v>32</v>
      </c>
      <c r="C7" s="25"/>
    </row>
    <row r="8" spans="1:4" s="23" customFormat="1" ht="20.25" customHeight="1" x14ac:dyDescent="0.25">
      <c r="A8" s="2" t="s">
        <v>33</v>
      </c>
      <c r="B8" s="26" t="s">
        <v>34</v>
      </c>
      <c r="C8" s="25"/>
      <c r="D8" s="25"/>
    </row>
    <row r="9" spans="1:4" s="23" customFormat="1" ht="20.25" customHeight="1" x14ac:dyDescent="0.25">
      <c r="A9" s="2" t="s">
        <v>35</v>
      </c>
      <c r="B9" s="26" t="s">
        <v>36</v>
      </c>
      <c r="C9" s="25"/>
      <c r="D9" s="25"/>
    </row>
    <row r="10" spans="1:4" s="23" customFormat="1" ht="20.25" customHeight="1" x14ac:dyDescent="0.25">
      <c r="A10" s="2" t="s">
        <v>37</v>
      </c>
      <c r="B10" s="26" t="s">
        <v>38</v>
      </c>
      <c r="C10" s="25"/>
      <c r="D10" s="25"/>
    </row>
    <row r="11" spans="1:4" s="23" customFormat="1" ht="20.25" customHeight="1" x14ac:dyDescent="0.25">
      <c r="A11" s="2" t="s">
        <v>39</v>
      </c>
      <c r="B11" s="26" t="s">
        <v>40</v>
      </c>
      <c r="C11" s="25"/>
      <c r="D11" s="25"/>
    </row>
    <row r="12" spans="1:4" s="23" customFormat="1" ht="20.25" customHeight="1" x14ac:dyDescent="0.25">
      <c r="A12" s="3" t="s">
        <v>41</v>
      </c>
      <c r="B12" s="26" t="s">
        <v>42</v>
      </c>
      <c r="C12" s="25"/>
      <c r="D12" s="25"/>
    </row>
    <row r="13" spans="1:4" s="23" customFormat="1" ht="20.25" customHeight="1" x14ac:dyDescent="0.25">
      <c r="A13" s="3" t="s">
        <v>43</v>
      </c>
      <c r="B13" s="27" t="s">
        <v>44</v>
      </c>
      <c r="C13" s="25"/>
      <c r="D13" s="25"/>
    </row>
    <row r="14" spans="1:4" s="23" customFormat="1" ht="20.25" customHeight="1" x14ac:dyDescent="0.25">
      <c r="A14" s="3" t="s">
        <v>45</v>
      </c>
      <c r="B14" s="26" t="s">
        <v>46</v>
      </c>
      <c r="C14" s="25"/>
      <c r="D14" s="25"/>
    </row>
    <row r="15" spans="1:4" s="23" customFormat="1" ht="20.25" customHeight="1" x14ac:dyDescent="0.25">
      <c r="A15" s="3" t="s">
        <v>47</v>
      </c>
      <c r="B15" s="26" t="s">
        <v>48</v>
      </c>
      <c r="C15" s="25"/>
      <c r="D15" s="25"/>
    </row>
    <row r="16" spans="1:4" s="23" customFormat="1" ht="20.25" customHeight="1" x14ac:dyDescent="0.25">
      <c r="A16" s="3" t="s">
        <v>49</v>
      </c>
      <c r="B16" s="26" t="s">
        <v>50</v>
      </c>
      <c r="C16" s="25"/>
      <c r="D16" s="25"/>
    </row>
    <row r="17" spans="1:4" s="23" customFormat="1" ht="20.25" customHeight="1" x14ac:dyDescent="0.25">
      <c r="A17" s="3" t="s">
        <v>51</v>
      </c>
      <c r="B17" s="26" t="s">
        <v>52</v>
      </c>
      <c r="C17" s="25"/>
      <c r="D17" s="25"/>
    </row>
  </sheetData>
  <hyperlinks>
    <hyperlink ref="B5" location="Cover_Sheet!A1" display="Cover Sheet" xr:uid="{00000000-0004-0000-0100-000000000000}"/>
    <hyperlink ref="B6" location="Contents!A1" display="Contents" xr:uid="{00000000-0004-0000-0100-000001000000}"/>
    <hyperlink ref="B7" location="Notes!A1" display="Notes" xr:uid="{00000000-0004-0000-0100-000002000000}"/>
    <hyperlink ref="B8" location="'4_1_GWh'!A1" display="4.1 GWh" xr:uid="{00000000-0004-0000-0100-000003000000}"/>
    <hyperlink ref="B9" location="'4_1_mcm'!A1" display="4.1 mcm" xr:uid="{00000000-0004-0000-0100-000004000000}"/>
    <hyperlink ref="B10" location="'4_2_GWh'!A1" display="4.2 GWh" xr:uid="{00000000-0004-0000-0100-000005000000}"/>
    <hyperlink ref="B11" location="'4_2_mcm'!A1" display="4.2 mcm" xr:uid="{00000000-0004-0000-0100-000006000000}"/>
    <hyperlink ref="B12" location="'4_2_CVs'!A1" display="4.2 CVs" xr:uid="{00000000-0004-0000-0100-000007000000}"/>
    <hyperlink ref="B13" location="'4_3_GWh'!A1" display="4.3 GWh" xr:uid="{00000000-0004-0000-0100-000008000000}"/>
    <hyperlink ref="B14" location="'4_3_mcm'!A1" display="4.3 mcm" xr:uid="{00000000-0004-0000-0100-000009000000}"/>
    <hyperlink ref="B15" location="'4_3_CVs'!A1" display="4.3 CVs" xr:uid="{00000000-0004-0000-0100-00000A000000}"/>
    <hyperlink ref="B16" location="'4_4_GWh'!A1" display="4.4 GWh" xr:uid="{00000000-0004-0000-0100-00000B000000}"/>
    <hyperlink ref="B17" location="'4_4_mcm'!A1" display="4.4 mcm" xr:uid="{00000000-0004-0000-0100-00000C000000}"/>
  </hyperlinks>
  <pageMargins left="0.70000000000000007" right="0.70000000000000007" top="0.75" bottom="0.75" header="0.30000000000000004" footer="0.30000000000000004"/>
  <pageSetup paperSize="0" scale="46"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65"/>
  <sheetViews>
    <sheetView tabSelected="1" topLeftCell="M28" workbookViewId="0">
      <selection activeCell="V55" sqref="V55"/>
    </sheetView>
  </sheetViews>
  <sheetFormatPr defaultRowHeight="15" x14ac:dyDescent="0.25"/>
  <cols>
    <col min="1" max="1" width="7" bestFit="1" customWidth="1"/>
    <col min="2" max="2" width="8.42578125" bestFit="1" customWidth="1"/>
    <col min="3" max="3" width="14" customWidth="1"/>
    <col min="4" max="4" width="16.28515625" customWidth="1"/>
    <col min="5" max="5" width="10.42578125" bestFit="1" customWidth="1"/>
    <col min="6" max="6" width="8.85546875" bestFit="1" customWidth="1"/>
    <col min="7" max="17" width="9.140625" customWidth="1"/>
    <col min="18" max="18" width="7.28515625" bestFit="1" customWidth="1"/>
    <col min="19" max="19" width="9.42578125" style="85" bestFit="1" customWidth="1"/>
    <col min="20" max="20" width="11" style="85" bestFit="1" customWidth="1"/>
    <col min="21" max="22" width="9.140625" style="85"/>
    <col min="27" max="27" width="25.42578125" customWidth="1"/>
    <col min="28" max="28" width="24.28515625" bestFit="1" customWidth="1"/>
    <col min="29" max="29" width="15" bestFit="1" customWidth="1"/>
    <col min="30" max="30" width="16.85546875" bestFit="1" customWidth="1"/>
    <col min="31" max="31" width="12.42578125" bestFit="1" customWidth="1"/>
    <col min="36" max="36" width="15" bestFit="1" customWidth="1"/>
    <col min="37" max="39" width="12.42578125" bestFit="1" customWidth="1"/>
  </cols>
  <sheetData>
    <row r="1" spans="1:72" ht="63" x14ac:dyDescent="0.25">
      <c r="A1" s="31" t="s">
        <v>202</v>
      </c>
      <c r="B1" s="82" t="s">
        <v>201</v>
      </c>
      <c r="C1" s="40" t="s">
        <v>105</v>
      </c>
      <c r="D1" s="44" t="s">
        <v>107</v>
      </c>
      <c r="E1" s="36" t="s">
        <v>106</v>
      </c>
      <c r="F1" t="s">
        <v>207</v>
      </c>
      <c r="G1" s="33" t="s">
        <v>108</v>
      </c>
      <c r="H1" s="36" t="s">
        <v>109</v>
      </c>
      <c r="I1" s="38" t="s">
        <v>110</v>
      </c>
      <c r="J1" s="33" t="s">
        <v>111</v>
      </c>
      <c r="K1" s="38" t="s">
        <v>112</v>
      </c>
      <c r="L1" s="33" t="s">
        <v>113</v>
      </c>
      <c r="M1" s="36" t="s">
        <v>114</v>
      </c>
      <c r="N1" s="36" t="s">
        <v>115</v>
      </c>
      <c r="O1" s="36" t="s">
        <v>116</v>
      </c>
      <c r="P1" s="36" t="s">
        <v>117</v>
      </c>
      <c r="Q1" s="38" t="s">
        <v>118</v>
      </c>
      <c r="R1" s="48" t="s">
        <v>119</v>
      </c>
      <c r="S1" s="98" t="s">
        <v>206</v>
      </c>
      <c r="T1" s="98" t="s">
        <v>204</v>
      </c>
      <c r="U1" s="98" t="s">
        <v>203</v>
      </c>
      <c r="V1" s="98" t="s">
        <v>205</v>
      </c>
      <c r="AA1" s="86" t="s">
        <v>99</v>
      </c>
      <c r="AB1" s="87" t="s">
        <v>100</v>
      </c>
      <c r="AC1" s="87" t="s">
        <v>252</v>
      </c>
    </row>
    <row r="2" spans="1:72" ht="18.75" x14ac:dyDescent="0.3">
      <c r="A2" s="84">
        <v>2011</v>
      </c>
      <c r="B2" s="83">
        <v>1</v>
      </c>
      <c r="C2" s="41">
        <v>315591.53999999998</v>
      </c>
      <c r="D2" s="45">
        <v>315360.39</v>
      </c>
      <c r="E2" s="37">
        <f t="shared" ref="E2:E45" si="0">C2-D2</f>
        <v>231.14999999996508</v>
      </c>
      <c r="F2" s="32" t="s">
        <v>208</v>
      </c>
      <c r="G2" s="34">
        <v>88614.13</v>
      </c>
      <c r="H2" s="37">
        <v>81234.080000000002</v>
      </c>
      <c r="I2" s="39">
        <v>7380.05</v>
      </c>
      <c r="J2" s="34">
        <v>17531.169999999998</v>
      </c>
      <c r="K2" s="39">
        <v>2521.5300000000002</v>
      </c>
      <c r="L2" s="34">
        <v>206693.57</v>
      </c>
      <c r="M2" s="37">
        <v>1728.86</v>
      </c>
      <c r="N2" s="37">
        <v>36682.01</v>
      </c>
      <c r="O2" s="37">
        <v>0</v>
      </c>
      <c r="P2" s="37">
        <v>137965.99</v>
      </c>
      <c r="Q2" s="39">
        <v>28829.37</v>
      </c>
      <c r="R2" s="34">
        <v>1487.33</v>
      </c>
      <c r="S2" s="85">
        <f>P2/1000</f>
        <v>137.96598999999998</v>
      </c>
      <c r="T2" s="85">
        <f>SUM(G2)/1000</f>
        <v>88.614130000000003</v>
      </c>
      <c r="U2" s="85">
        <f>SUM(M2:O2,,J2:K2)/1000</f>
        <v>58.463569999999997</v>
      </c>
      <c r="V2" s="85">
        <f>SUM(Q2:R2)/1000</f>
        <v>30.316699999999997</v>
      </c>
      <c r="W2" s="85"/>
      <c r="X2" s="85"/>
      <c r="Y2" s="85"/>
      <c r="Z2" s="85"/>
      <c r="AA2" s="90">
        <v>99.588460000000012</v>
      </c>
      <c r="AB2" s="91">
        <v>199.96792000000002</v>
      </c>
      <c r="AC2" s="88">
        <f>SUM(G2,J2,L2,Q2)</f>
        <v>341668.24</v>
      </c>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row>
    <row r="3" spans="1:72" ht="18.75" x14ac:dyDescent="0.3">
      <c r="A3" s="84">
        <v>2011</v>
      </c>
      <c r="B3" s="83">
        <v>2</v>
      </c>
      <c r="C3" s="41">
        <v>184716.46</v>
      </c>
      <c r="D3" s="45">
        <v>185070.17</v>
      </c>
      <c r="E3" s="37">
        <f t="shared" si="0"/>
        <v>-353.71000000002095</v>
      </c>
      <c r="F3" s="32" t="s">
        <v>209</v>
      </c>
      <c r="G3" s="34">
        <v>82688.23</v>
      </c>
      <c r="H3" s="37">
        <v>77811.59</v>
      </c>
      <c r="I3" s="39">
        <v>4876.63</v>
      </c>
      <c r="J3" s="34">
        <v>16297.45</v>
      </c>
      <c r="K3" s="39">
        <v>2434.77</v>
      </c>
      <c r="L3" s="34">
        <v>83649.73</v>
      </c>
      <c r="M3" s="37">
        <v>1507.61</v>
      </c>
      <c r="N3" s="37">
        <v>18983.02</v>
      </c>
      <c r="O3" s="37">
        <v>0</v>
      </c>
      <c r="P3" s="37">
        <v>45067.59</v>
      </c>
      <c r="Q3" s="39">
        <v>16604.18</v>
      </c>
      <c r="R3" s="34">
        <v>1487.33</v>
      </c>
      <c r="S3" s="85">
        <f t="shared" ref="S3:S45" si="1">P3/1000</f>
        <v>45.067589999999996</v>
      </c>
      <c r="T3" s="85">
        <f t="shared" ref="T3:T45" si="2">SUM(G3)/1000</f>
        <v>82.68822999999999</v>
      </c>
      <c r="U3" s="85">
        <f t="shared" ref="U3:U45" si="3">SUM(M3:O3,,J3:K3)/1000</f>
        <v>39.222850000000001</v>
      </c>
      <c r="V3" s="85">
        <f t="shared" ref="V3:V45" si="4">SUM(Q3:R3)/1000</f>
        <v>18.091510000000003</v>
      </c>
      <c r="W3" s="85"/>
      <c r="X3" s="85"/>
      <c r="Y3" s="85"/>
      <c r="Z3" s="85"/>
      <c r="AA3" s="90">
        <v>119.30655</v>
      </c>
      <c r="AB3" s="91">
        <v>194.28226999999998</v>
      </c>
      <c r="AC3" s="88">
        <f t="shared" ref="AC2:AC45" si="5">SUM(G3,J3,L3,Q3)</f>
        <v>199239.58999999997</v>
      </c>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row>
    <row r="4" spans="1:72" ht="18.75" x14ac:dyDescent="0.3">
      <c r="A4" s="84">
        <v>2011</v>
      </c>
      <c r="B4" s="83">
        <v>3</v>
      </c>
      <c r="C4" s="41">
        <v>162795.38</v>
      </c>
      <c r="D4" s="45">
        <v>163147.1</v>
      </c>
      <c r="E4" s="37">
        <f t="shared" si="0"/>
        <v>-351.72000000000116</v>
      </c>
      <c r="F4" s="32" t="s">
        <v>210</v>
      </c>
      <c r="G4" s="34">
        <v>84839.98</v>
      </c>
      <c r="H4" s="37">
        <v>80371.98</v>
      </c>
      <c r="I4" s="39">
        <v>4467.99</v>
      </c>
      <c r="J4" s="34">
        <v>13864.42</v>
      </c>
      <c r="K4" s="39">
        <v>1919.37</v>
      </c>
      <c r="L4" s="34">
        <v>62523.33</v>
      </c>
      <c r="M4" s="37">
        <v>1348.74</v>
      </c>
      <c r="N4" s="37">
        <v>16273.73</v>
      </c>
      <c r="O4" s="37">
        <v>0</v>
      </c>
      <c r="P4" s="37">
        <v>29825.32</v>
      </c>
      <c r="Q4" s="39">
        <v>13588.22</v>
      </c>
      <c r="R4" s="34">
        <v>1487.33</v>
      </c>
      <c r="S4" s="85">
        <f t="shared" si="1"/>
        <v>29.825320000000001</v>
      </c>
      <c r="T4" s="85">
        <f t="shared" si="2"/>
        <v>84.839979999999997</v>
      </c>
      <c r="U4" s="85">
        <f t="shared" si="3"/>
        <v>33.406260000000003</v>
      </c>
      <c r="V4" s="85">
        <f t="shared" si="4"/>
        <v>15.07555</v>
      </c>
      <c r="W4" s="85"/>
      <c r="X4" s="85"/>
      <c r="Y4" s="85"/>
      <c r="Z4" s="85"/>
      <c r="AA4" s="90">
        <v>146.72870999999998</v>
      </c>
      <c r="AB4" s="91">
        <v>187.06523000000001</v>
      </c>
      <c r="AC4" s="88">
        <f t="shared" si="5"/>
        <v>174815.94999999998</v>
      </c>
      <c r="AD4" s="88"/>
    </row>
    <row r="5" spans="1:72" ht="18.75" x14ac:dyDescent="0.3">
      <c r="A5" s="84">
        <v>2011</v>
      </c>
      <c r="B5" s="83">
        <v>4</v>
      </c>
      <c r="C5" s="41">
        <v>245152.4</v>
      </c>
      <c r="D5" s="45">
        <v>245952.05</v>
      </c>
      <c r="E5" s="37">
        <f t="shared" si="0"/>
        <v>-799.64999999999418</v>
      </c>
      <c r="F5" s="32" t="s">
        <v>211</v>
      </c>
      <c r="G5" s="34">
        <v>75376.97</v>
      </c>
      <c r="H5" s="37">
        <v>69165.84</v>
      </c>
      <c r="I5" s="39">
        <v>6211.13</v>
      </c>
      <c r="J5" s="34">
        <v>16112.73</v>
      </c>
      <c r="K5" s="39">
        <v>2389.0700000000002</v>
      </c>
      <c r="L5" s="34">
        <v>152073.28</v>
      </c>
      <c r="M5" s="37">
        <v>1250.05</v>
      </c>
      <c r="N5" s="37">
        <v>26959.94</v>
      </c>
      <c r="O5" s="37">
        <v>0</v>
      </c>
      <c r="P5" s="37">
        <v>95981.85</v>
      </c>
      <c r="Q5" s="39">
        <v>26394.11</v>
      </c>
      <c r="R5" s="34">
        <v>1487.33</v>
      </c>
      <c r="S5" s="85">
        <f t="shared" si="1"/>
        <v>95.981850000000009</v>
      </c>
      <c r="T5" s="85">
        <f t="shared" si="2"/>
        <v>75.37697</v>
      </c>
      <c r="U5" s="85">
        <f t="shared" si="3"/>
        <v>46.711790000000001</v>
      </c>
      <c r="V5" s="85">
        <f t="shared" si="4"/>
        <v>27.881440000000001</v>
      </c>
      <c r="W5" s="85"/>
      <c r="X5" s="85"/>
      <c r="Y5" s="85"/>
      <c r="Z5" s="85"/>
      <c r="AA5" s="90">
        <v>109.76992999999999</v>
      </c>
      <c r="AB5" s="91">
        <v>185.70648</v>
      </c>
      <c r="AC5" s="88">
        <f t="shared" si="5"/>
        <v>269957.08999999997</v>
      </c>
      <c r="AD5" s="88"/>
    </row>
    <row r="6" spans="1:72" ht="18.75" x14ac:dyDescent="0.3">
      <c r="A6" s="84">
        <v>2012</v>
      </c>
      <c r="B6" s="83">
        <v>1</v>
      </c>
      <c r="C6" s="41">
        <v>279293.08</v>
      </c>
      <c r="D6" s="45">
        <v>278222.61</v>
      </c>
      <c r="E6" s="37">
        <f t="shared" si="0"/>
        <v>1070.4700000000303</v>
      </c>
      <c r="F6" s="32" t="s">
        <v>212</v>
      </c>
      <c r="G6" s="34">
        <v>66112.740000000005</v>
      </c>
      <c r="H6" s="37">
        <v>59307.28</v>
      </c>
      <c r="I6" s="39">
        <v>6805.46</v>
      </c>
      <c r="J6" s="34">
        <v>15030.86</v>
      </c>
      <c r="K6" s="39">
        <v>2235.79</v>
      </c>
      <c r="L6" s="34">
        <v>194843.22</v>
      </c>
      <c r="M6" s="37">
        <v>1412.58</v>
      </c>
      <c r="N6" s="37">
        <v>33687.550000000003</v>
      </c>
      <c r="O6" s="37">
        <v>0</v>
      </c>
      <c r="P6" s="37">
        <v>129905</v>
      </c>
      <c r="Q6" s="39">
        <v>28395.38</v>
      </c>
      <c r="R6" s="34">
        <v>1442.71</v>
      </c>
      <c r="S6" s="85">
        <f t="shared" si="1"/>
        <v>129.905</v>
      </c>
      <c r="T6" s="85">
        <f t="shared" si="2"/>
        <v>66.112740000000002</v>
      </c>
      <c r="U6" s="85">
        <f t="shared" si="3"/>
        <v>52.366780000000006</v>
      </c>
      <c r="V6" s="85">
        <f t="shared" si="4"/>
        <v>29.838090000000001</v>
      </c>
      <c r="W6" s="85"/>
      <c r="X6" s="85"/>
      <c r="Y6" s="85"/>
      <c r="Z6" s="85"/>
      <c r="AA6" s="90">
        <v>128.43119999999999</v>
      </c>
      <c r="AB6" s="91">
        <v>173.58448000000001</v>
      </c>
      <c r="AC6" s="88">
        <f t="shared" si="5"/>
        <v>304382.2</v>
      </c>
      <c r="AD6" s="88"/>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row>
    <row r="7" spans="1:72" ht="18.75" x14ac:dyDescent="0.3">
      <c r="A7" s="84">
        <v>2012</v>
      </c>
      <c r="B7" s="83">
        <v>2</v>
      </c>
      <c r="C7" s="41">
        <v>187805.46</v>
      </c>
      <c r="D7" s="45">
        <v>187069.64</v>
      </c>
      <c r="E7" s="37">
        <f t="shared" si="0"/>
        <v>735.81999999997788</v>
      </c>
      <c r="F7" s="32" t="s">
        <v>213</v>
      </c>
      <c r="G7" s="34">
        <v>59077.58</v>
      </c>
      <c r="H7" s="37">
        <v>53840.77</v>
      </c>
      <c r="I7" s="39">
        <v>5236.8100000000004</v>
      </c>
      <c r="J7" s="34">
        <v>14636.23</v>
      </c>
      <c r="K7" s="39">
        <v>1844.11</v>
      </c>
      <c r="L7" s="34">
        <v>111511.71</v>
      </c>
      <c r="M7" s="37">
        <v>1338.14</v>
      </c>
      <c r="N7" s="37">
        <v>20019.599999999999</v>
      </c>
      <c r="O7" s="37">
        <v>0</v>
      </c>
      <c r="P7" s="37">
        <v>65392.51</v>
      </c>
      <c r="Q7" s="39">
        <v>23318.75</v>
      </c>
      <c r="R7" s="34">
        <v>1442.71</v>
      </c>
      <c r="S7" s="85">
        <f t="shared" si="1"/>
        <v>65.392510000000001</v>
      </c>
      <c r="T7" s="85">
        <f t="shared" si="2"/>
        <v>59.077580000000005</v>
      </c>
      <c r="U7" s="85">
        <f t="shared" si="3"/>
        <v>37.838080000000005</v>
      </c>
      <c r="V7" s="85">
        <f t="shared" si="4"/>
        <v>24.76146</v>
      </c>
      <c r="W7" s="85"/>
      <c r="X7" s="85"/>
      <c r="Y7" s="85"/>
      <c r="Z7" s="85"/>
      <c r="AA7" s="90">
        <v>106.32008999999999</v>
      </c>
      <c r="AB7" s="91">
        <v>168.85820999999999</v>
      </c>
      <c r="AC7" s="88">
        <f t="shared" si="5"/>
        <v>208544.27000000002</v>
      </c>
      <c r="AD7" s="88"/>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row>
    <row r="8" spans="1:72" ht="18.75" x14ac:dyDescent="0.3">
      <c r="A8" s="84">
        <v>2012</v>
      </c>
      <c r="B8" s="83">
        <v>3</v>
      </c>
      <c r="C8" s="41">
        <v>134162.1</v>
      </c>
      <c r="D8" s="45">
        <v>133526.88</v>
      </c>
      <c r="E8" s="37">
        <f t="shared" si="0"/>
        <v>635.22000000000116</v>
      </c>
      <c r="F8" s="32" t="s">
        <v>214</v>
      </c>
      <c r="G8" s="34">
        <v>53602.720000000001</v>
      </c>
      <c r="H8" s="37">
        <v>49192.67</v>
      </c>
      <c r="I8" s="39">
        <v>4410.05</v>
      </c>
      <c r="J8" s="34">
        <v>12681.1</v>
      </c>
      <c r="K8" s="39">
        <v>1916.73</v>
      </c>
      <c r="L8" s="34">
        <v>65326.33</v>
      </c>
      <c r="M8" s="37">
        <v>1167.72</v>
      </c>
      <c r="N8" s="37">
        <v>14729.02</v>
      </c>
      <c r="O8" s="37">
        <v>0</v>
      </c>
      <c r="P8" s="37">
        <v>32709.49</v>
      </c>
      <c r="Q8" s="39">
        <v>15277.39</v>
      </c>
      <c r="R8" s="34">
        <v>1442.71</v>
      </c>
      <c r="S8" s="85">
        <f t="shared" si="1"/>
        <v>32.709490000000002</v>
      </c>
      <c r="T8" s="85">
        <f t="shared" si="2"/>
        <v>53.602719999999998</v>
      </c>
      <c r="U8" s="85">
        <f t="shared" si="3"/>
        <v>30.49457</v>
      </c>
      <c r="V8" s="85">
        <f t="shared" si="4"/>
        <v>16.720099999999999</v>
      </c>
      <c r="W8" s="85"/>
      <c r="X8" s="85"/>
      <c r="Y8" s="85"/>
      <c r="Z8" s="85"/>
      <c r="AA8" s="90">
        <v>111.78034</v>
      </c>
      <c r="AB8" s="91">
        <v>165.84760999999997</v>
      </c>
      <c r="AC8" s="88">
        <f t="shared" si="5"/>
        <v>146887.54000000004</v>
      </c>
      <c r="AD8" s="88"/>
    </row>
    <row r="9" spans="1:72" ht="18.75" x14ac:dyDescent="0.3">
      <c r="A9" s="84">
        <v>2012</v>
      </c>
      <c r="B9" s="83">
        <v>4</v>
      </c>
      <c r="C9" s="41">
        <v>256001.97</v>
      </c>
      <c r="D9" s="45">
        <v>255081.75</v>
      </c>
      <c r="E9" s="37">
        <f t="shared" si="0"/>
        <v>920.22000000000116</v>
      </c>
      <c r="F9" s="32" t="s">
        <v>215</v>
      </c>
      <c r="G9" s="34">
        <v>60424.79</v>
      </c>
      <c r="H9" s="37">
        <v>53788.480000000003</v>
      </c>
      <c r="I9" s="39">
        <v>6636.31</v>
      </c>
      <c r="J9" s="34">
        <v>13789.58</v>
      </c>
      <c r="K9" s="39">
        <v>1894.25</v>
      </c>
      <c r="L9" s="34">
        <v>178973.13</v>
      </c>
      <c r="M9" s="37">
        <v>1172.1500000000001</v>
      </c>
      <c r="N9" s="37">
        <v>29049.08</v>
      </c>
      <c r="O9" s="37">
        <v>0</v>
      </c>
      <c r="P9" s="37">
        <v>115173.12</v>
      </c>
      <c r="Q9" s="39">
        <v>32136.080000000002</v>
      </c>
      <c r="R9" s="34">
        <v>1442.71</v>
      </c>
      <c r="S9" s="85">
        <f t="shared" si="1"/>
        <v>115.17312</v>
      </c>
      <c r="T9" s="85">
        <f t="shared" si="2"/>
        <v>60.424790000000002</v>
      </c>
      <c r="U9" s="85">
        <f t="shared" si="3"/>
        <v>45.905060000000006</v>
      </c>
      <c r="V9" s="85">
        <f t="shared" si="4"/>
        <v>33.578789999999998</v>
      </c>
      <c r="W9" s="85"/>
      <c r="X9" s="85"/>
      <c r="Y9" s="85"/>
      <c r="Z9" s="85"/>
      <c r="AA9" s="90">
        <v>121.73987</v>
      </c>
      <c r="AB9" s="91">
        <v>165.36807000000002</v>
      </c>
      <c r="AC9" s="88">
        <f t="shared" si="5"/>
        <v>285323.58</v>
      </c>
      <c r="AD9" s="88"/>
    </row>
    <row r="10" spans="1:72" ht="18.75" x14ac:dyDescent="0.3">
      <c r="A10" s="84">
        <v>2013</v>
      </c>
      <c r="B10" s="83">
        <v>1</v>
      </c>
      <c r="C10" s="41">
        <v>314135.06</v>
      </c>
      <c r="D10" s="45">
        <v>312666.49</v>
      </c>
      <c r="E10" s="37">
        <f t="shared" si="0"/>
        <v>1468.570000000007</v>
      </c>
      <c r="F10" s="32" t="s">
        <v>216</v>
      </c>
      <c r="G10" s="34">
        <v>66774.399999999994</v>
      </c>
      <c r="H10" s="37">
        <v>58939.1</v>
      </c>
      <c r="I10" s="39">
        <v>7835.31</v>
      </c>
      <c r="J10" s="34">
        <v>14737.12</v>
      </c>
      <c r="K10" s="39">
        <v>1962.44</v>
      </c>
      <c r="L10" s="34">
        <v>229192.53</v>
      </c>
      <c r="M10" s="37">
        <v>1491.87</v>
      </c>
      <c r="N10" s="37">
        <v>35671.53</v>
      </c>
      <c r="O10" s="37">
        <v>0</v>
      </c>
      <c r="P10" s="37">
        <v>154451.98000000001</v>
      </c>
      <c r="Q10" s="39">
        <v>36177.72</v>
      </c>
      <c r="R10" s="34">
        <v>1399.43</v>
      </c>
      <c r="S10" s="85">
        <f t="shared" si="1"/>
        <v>154.45198000000002</v>
      </c>
      <c r="T10" s="85">
        <f t="shared" si="2"/>
        <v>66.7744</v>
      </c>
      <c r="U10" s="85">
        <f t="shared" si="3"/>
        <v>53.862960000000008</v>
      </c>
      <c r="V10" s="85">
        <f t="shared" si="4"/>
        <v>37.577150000000003</v>
      </c>
      <c r="W10" s="85"/>
      <c r="X10" s="85"/>
      <c r="Y10" s="85"/>
      <c r="Z10" s="85"/>
      <c r="AA10" s="90">
        <v>122.18427</v>
      </c>
      <c r="AB10" s="91">
        <v>163.66476</v>
      </c>
      <c r="AC10" s="88">
        <f t="shared" si="5"/>
        <v>346881.77</v>
      </c>
      <c r="AD10" s="88"/>
    </row>
    <row r="11" spans="1:72" ht="18.75" x14ac:dyDescent="0.3">
      <c r="A11" s="84">
        <v>2013</v>
      </c>
      <c r="B11" s="83">
        <v>2</v>
      </c>
      <c r="C11" s="41">
        <v>181767.18</v>
      </c>
      <c r="D11" s="45">
        <v>181488.83</v>
      </c>
      <c r="E11" s="37">
        <f t="shared" si="0"/>
        <v>278.35000000000582</v>
      </c>
      <c r="F11" s="32" t="s">
        <v>217</v>
      </c>
      <c r="G11" s="34">
        <v>56233.33</v>
      </c>
      <c r="H11" s="37">
        <v>50748.55</v>
      </c>
      <c r="I11" s="39">
        <v>5484.78</v>
      </c>
      <c r="J11" s="34">
        <v>14235.85</v>
      </c>
      <c r="K11" s="39">
        <v>2068.9899999999998</v>
      </c>
      <c r="L11" s="34">
        <v>108950.67</v>
      </c>
      <c r="M11" s="37">
        <v>1288.3800000000001</v>
      </c>
      <c r="N11" s="37">
        <v>19593.36</v>
      </c>
      <c r="O11" s="37">
        <v>0</v>
      </c>
      <c r="P11" s="37">
        <v>63356</v>
      </c>
      <c r="Q11" s="39">
        <v>23313.5</v>
      </c>
      <c r="R11" s="34">
        <v>1399.43</v>
      </c>
      <c r="S11" s="85">
        <f t="shared" si="1"/>
        <v>63.356000000000002</v>
      </c>
      <c r="T11" s="85">
        <f t="shared" si="2"/>
        <v>56.233330000000002</v>
      </c>
      <c r="U11" s="85">
        <f t="shared" si="3"/>
        <v>37.186579999999999</v>
      </c>
      <c r="V11" s="85">
        <f t="shared" si="4"/>
        <v>24.71293</v>
      </c>
      <c r="W11" s="85"/>
      <c r="X11" s="85"/>
      <c r="Y11" s="85"/>
      <c r="Z11" s="85"/>
      <c r="AA11" s="90">
        <v>109.72604</v>
      </c>
      <c r="AB11" s="91">
        <v>162.92150000000001</v>
      </c>
      <c r="AC11" s="88">
        <f t="shared" si="5"/>
        <v>202733.35</v>
      </c>
      <c r="AD11" s="88"/>
    </row>
    <row r="12" spans="1:72" ht="18.75" x14ac:dyDescent="0.3">
      <c r="A12" s="84">
        <v>2013</v>
      </c>
      <c r="B12" s="83">
        <v>3</v>
      </c>
      <c r="C12" s="41">
        <v>121983.28</v>
      </c>
      <c r="D12" s="45">
        <v>122407.93</v>
      </c>
      <c r="E12" s="37">
        <f t="shared" si="0"/>
        <v>-424.64999999999418</v>
      </c>
      <c r="F12" s="32" t="s">
        <v>218</v>
      </c>
      <c r="G12" s="34">
        <v>49686.080000000002</v>
      </c>
      <c r="H12" s="37">
        <v>45145.37</v>
      </c>
      <c r="I12" s="39">
        <v>4540.72</v>
      </c>
      <c r="J12" s="34">
        <v>11306.49</v>
      </c>
      <c r="K12" s="39">
        <v>1614.13</v>
      </c>
      <c r="L12" s="34">
        <v>59801.23</v>
      </c>
      <c r="M12" s="37">
        <v>1223.3599999999999</v>
      </c>
      <c r="N12" s="37">
        <v>16809.71</v>
      </c>
      <c r="O12" s="37">
        <v>0</v>
      </c>
      <c r="P12" s="37">
        <v>26616.23</v>
      </c>
      <c r="Q12" s="39">
        <v>13752.51</v>
      </c>
      <c r="R12" s="34">
        <v>1399.43</v>
      </c>
      <c r="S12" s="85">
        <f t="shared" si="1"/>
        <v>26.616229999999998</v>
      </c>
      <c r="T12" s="85">
        <f t="shared" si="2"/>
        <v>49.686080000000004</v>
      </c>
      <c r="U12" s="85">
        <f t="shared" si="3"/>
        <v>30.953689999999998</v>
      </c>
      <c r="V12" s="85">
        <f t="shared" si="4"/>
        <v>15.15194</v>
      </c>
      <c r="W12" s="85"/>
      <c r="X12" s="85"/>
      <c r="Y12" s="85"/>
      <c r="Z12" s="85"/>
      <c r="AA12" s="90">
        <v>118.58838</v>
      </c>
      <c r="AB12" s="91">
        <v>162.52435</v>
      </c>
      <c r="AC12" s="88">
        <f t="shared" si="5"/>
        <v>134546.31</v>
      </c>
      <c r="AD12" s="88"/>
    </row>
    <row r="13" spans="1:72" ht="18.75" x14ac:dyDescent="0.3">
      <c r="A13" s="84">
        <v>2013</v>
      </c>
      <c r="B13" s="83">
        <v>4</v>
      </c>
      <c r="C13" s="41">
        <v>231694.16</v>
      </c>
      <c r="D13" s="45">
        <v>231067.69</v>
      </c>
      <c r="E13" s="37">
        <f t="shared" si="0"/>
        <v>626.47000000000116</v>
      </c>
      <c r="F13" s="32" t="s">
        <v>219</v>
      </c>
      <c r="G13" s="34">
        <v>57058.55</v>
      </c>
      <c r="H13" s="37">
        <v>50617.84</v>
      </c>
      <c r="I13" s="39">
        <v>6440.71</v>
      </c>
      <c r="J13" s="34">
        <v>12939.63</v>
      </c>
      <c r="K13" s="39">
        <v>1827.79</v>
      </c>
      <c r="L13" s="34">
        <v>159241.72</v>
      </c>
      <c r="M13" s="37">
        <v>1334.63</v>
      </c>
      <c r="N13" s="37">
        <v>27587.02</v>
      </c>
      <c r="O13" s="37">
        <v>0</v>
      </c>
      <c r="P13" s="37">
        <v>100076.75</v>
      </c>
      <c r="Q13" s="39">
        <v>28843.88</v>
      </c>
      <c r="R13" s="34">
        <v>1399.43</v>
      </c>
      <c r="S13" s="85">
        <f t="shared" si="1"/>
        <v>100.07675</v>
      </c>
      <c r="T13" s="85">
        <f t="shared" si="2"/>
        <v>57.058550000000004</v>
      </c>
      <c r="U13" s="85">
        <f t="shared" si="3"/>
        <v>43.689070000000001</v>
      </c>
      <c r="V13" s="85">
        <f t="shared" si="4"/>
        <v>30.243310000000001</v>
      </c>
      <c r="W13" s="85"/>
      <c r="X13" s="85"/>
      <c r="Y13" s="85"/>
      <c r="Z13" s="85"/>
      <c r="AA13" s="90">
        <v>124.55213000000001</v>
      </c>
      <c r="AB13" s="91">
        <v>162.46773000000002</v>
      </c>
      <c r="AC13" s="88">
        <f t="shared" si="5"/>
        <v>258083.78000000003</v>
      </c>
      <c r="AD13" s="88"/>
    </row>
    <row r="14" spans="1:72" ht="18.75" x14ac:dyDescent="0.3">
      <c r="A14" s="84">
        <v>2014</v>
      </c>
      <c r="B14" s="83">
        <v>1</v>
      </c>
      <c r="C14" s="41">
        <v>253084.25</v>
      </c>
      <c r="D14" s="45">
        <v>254334.82</v>
      </c>
      <c r="E14" s="37">
        <f t="shared" si="0"/>
        <v>-1250.570000000007</v>
      </c>
      <c r="F14" s="32" t="s">
        <v>220</v>
      </c>
      <c r="G14" s="34">
        <v>55625.91</v>
      </c>
      <c r="H14" s="37">
        <v>47720.89</v>
      </c>
      <c r="I14" s="39">
        <v>7905.02</v>
      </c>
      <c r="J14" s="34">
        <v>13578.76</v>
      </c>
      <c r="K14" s="39">
        <v>1959.5</v>
      </c>
      <c r="L14" s="34">
        <v>183170.65</v>
      </c>
      <c r="M14" s="37">
        <v>1456.61</v>
      </c>
      <c r="N14" s="37">
        <v>33458.46</v>
      </c>
      <c r="O14" s="37">
        <v>0</v>
      </c>
      <c r="P14" s="37">
        <v>119076.93</v>
      </c>
      <c r="Q14" s="39">
        <v>27821.200000000001</v>
      </c>
      <c r="R14" s="34">
        <v>1357.45</v>
      </c>
      <c r="S14" s="85">
        <f t="shared" si="1"/>
        <v>119.07692999999999</v>
      </c>
      <c r="T14" s="85">
        <f t="shared" si="2"/>
        <v>55.625910000000005</v>
      </c>
      <c r="U14" s="85">
        <f t="shared" si="3"/>
        <v>50.453330000000001</v>
      </c>
      <c r="V14" s="85">
        <f t="shared" si="4"/>
        <v>29.178650000000001</v>
      </c>
      <c r="W14" s="85"/>
      <c r="X14" s="85"/>
      <c r="Y14" s="85"/>
      <c r="Z14" s="85"/>
      <c r="AA14" s="90">
        <v>120.45757</v>
      </c>
      <c r="AB14" s="91">
        <v>160.73972000000001</v>
      </c>
      <c r="AC14" s="88">
        <f t="shared" si="5"/>
        <v>280196.52</v>
      </c>
      <c r="AD14" s="88"/>
    </row>
    <row r="15" spans="1:72" ht="18.75" x14ac:dyDescent="0.3">
      <c r="A15" s="84">
        <v>2014</v>
      </c>
      <c r="B15" s="83">
        <v>2</v>
      </c>
      <c r="C15" s="41">
        <v>155025.03</v>
      </c>
      <c r="D15" s="45">
        <v>155807.12</v>
      </c>
      <c r="E15" s="37">
        <f t="shared" si="0"/>
        <v>-782.08999999999651</v>
      </c>
      <c r="F15" s="32" t="s">
        <v>221</v>
      </c>
      <c r="G15" s="34">
        <v>56223.199999999997</v>
      </c>
      <c r="H15" s="37">
        <v>50634.63</v>
      </c>
      <c r="I15" s="39">
        <v>5588.57</v>
      </c>
      <c r="J15" s="34">
        <v>13561.76</v>
      </c>
      <c r="K15" s="39">
        <v>1573.48</v>
      </c>
      <c r="L15" s="34">
        <v>84448.68</v>
      </c>
      <c r="M15" s="37">
        <v>1352.08</v>
      </c>
      <c r="N15" s="37">
        <v>18554.419999999998</v>
      </c>
      <c r="O15" s="37">
        <v>0</v>
      </c>
      <c r="P15" s="37">
        <v>45994.96</v>
      </c>
      <c r="Q15" s="39">
        <v>17189.78</v>
      </c>
      <c r="R15" s="34">
        <v>1357.45</v>
      </c>
      <c r="S15" s="85">
        <f t="shared" si="1"/>
        <v>45.994959999999999</v>
      </c>
      <c r="T15" s="85">
        <f t="shared" si="2"/>
        <v>56.223199999999999</v>
      </c>
      <c r="U15" s="85">
        <f t="shared" si="3"/>
        <v>35.041740000000004</v>
      </c>
      <c r="V15" s="85">
        <f t="shared" si="4"/>
        <v>18.547229999999999</v>
      </c>
      <c r="W15" s="85"/>
      <c r="X15" s="85"/>
      <c r="Y15" s="85"/>
      <c r="Z15" s="85"/>
      <c r="AA15" s="90">
        <v>136.03551999999999</v>
      </c>
      <c r="AB15" s="91">
        <v>159.37655999999998</v>
      </c>
      <c r="AC15" s="88">
        <f t="shared" si="5"/>
        <v>171423.41999999998</v>
      </c>
      <c r="AD15" s="88"/>
    </row>
    <row r="16" spans="1:72" ht="18.75" x14ac:dyDescent="0.3">
      <c r="A16" s="84">
        <v>2014</v>
      </c>
      <c r="B16" s="83">
        <v>3</v>
      </c>
      <c r="C16" s="41">
        <v>136082.26999999999</v>
      </c>
      <c r="D16" s="45">
        <v>136751.04999999999</v>
      </c>
      <c r="E16" s="37">
        <f t="shared" si="0"/>
        <v>-668.77999999999884</v>
      </c>
      <c r="F16" s="32" t="s">
        <v>222</v>
      </c>
      <c r="G16" s="34">
        <v>67062.06</v>
      </c>
      <c r="H16" s="37">
        <v>62124.29</v>
      </c>
      <c r="I16" s="39">
        <v>4937.7700000000004</v>
      </c>
      <c r="J16" s="34">
        <v>11767.23</v>
      </c>
      <c r="K16" s="39">
        <v>1656.11</v>
      </c>
      <c r="L16" s="34">
        <v>56265.64</v>
      </c>
      <c r="M16" s="37">
        <v>1304.97</v>
      </c>
      <c r="N16" s="37">
        <v>16388.009999999998</v>
      </c>
      <c r="O16" s="37">
        <v>0</v>
      </c>
      <c r="P16" s="37">
        <v>24493.42</v>
      </c>
      <c r="Q16" s="39">
        <v>12721.8</v>
      </c>
      <c r="R16" s="34">
        <v>1357.45</v>
      </c>
      <c r="S16" s="85">
        <f t="shared" si="1"/>
        <v>24.493419999999997</v>
      </c>
      <c r="T16" s="85">
        <f t="shared" si="2"/>
        <v>67.062060000000002</v>
      </c>
      <c r="U16" s="85">
        <f t="shared" si="3"/>
        <v>31.116319999999998</v>
      </c>
      <c r="V16" s="85">
        <f t="shared" si="4"/>
        <v>14.07925</v>
      </c>
      <c r="W16" s="85"/>
      <c r="X16" s="85"/>
      <c r="Y16" s="85"/>
      <c r="Z16" s="85"/>
      <c r="AA16" s="90">
        <v>112.5718</v>
      </c>
      <c r="AB16" s="91">
        <v>158.92183</v>
      </c>
      <c r="AC16" s="88">
        <f t="shared" si="5"/>
        <v>147816.72999999998</v>
      </c>
      <c r="AD16" s="88"/>
    </row>
    <row r="17" spans="1:30" ht="18.75" x14ac:dyDescent="0.3">
      <c r="A17" s="84">
        <v>2014</v>
      </c>
      <c r="B17" s="83">
        <v>4</v>
      </c>
      <c r="C17" s="41">
        <v>229966.26</v>
      </c>
      <c r="D17" s="45">
        <v>231110.79</v>
      </c>
      <c r="E17" s="37">
        <f t="shared" si="0"/>
        <v>-1144.5299999999988</v>
      </c>
      <c r="F17" s="32" t="s">
        <v>223</v>
      </c>
      <c r="G17" s="34">
        <v>64178.36</v>
      </c>
      <c r="H17" s="37">
        <v>56979.15</v>
      </c>
      <c r="I17" s="39">
        <v>7199.22</v>
      </c>
      <c r="J17" s="34">
        <v>13562.24</v>
      </c>
      <c r="K17" s="39">
        <v>1667.26</v>
      </c>
      <c r="L17" s="34">
        <v>151702.92000000001</v>
      </c>
      <c r="M17" s="37">
        <v>1340.48</v>
      </c>
      <c r="N17" s="37">
        <v>26768.32</v>
      </c>
      <c r="O17" s="37">
        <v>0</v>
      </c>
      <c r="P17" s="37">
        <v>94125.69</v>
      </c>
      <c r="Q17" s="39">
        <v>28110.99</v>
      </c>
      <c r="R17" s="34">
        <v>1357.45</v>
      </c>
      <c r="S17" s="85">
        <f t="shared" si="1"/>
        <v>94.125690000000006</v>
      </c>
      <c r="T17" s="85">
        <f t="shared" si="2"/>
        <v>64.178359999999998</v>
      </c>
      <c r="U17" s="85">
        <f t="shared" si="3"/>
        <v>43.338300000000004</v>
      </c>
      <c r="V17" s="85">
        <f t="shared" si="4"/>
        <v>29.468440000000001</v>
      </c>
      <c r="W17" s="85"/>
      <c r="X17" s="85"/>
      <c r="Y17" s="85"/>
      <c r="Z17" s="85"/>
      <c r="AA17" s="90">
        <v>107.8295</v>
      </c>
      <c r="AB17" s="91">
        <v>157.62326999999999</v>
      </c>
      <c r="AC17" s="88">
        <f t="shared" si="5"/>
        <v>257554.51</v>
      </c>
      <c r="AD17" s="88"/>
    </row>
    <row r="18" spans="1:30" ht="18.75" x14ac:dyDescent="0.3">
      <c r="A18" s="84">
        <v>2015</v>
      </c>
      <c r="B18" s="83">
        <v>1</v>
      </c>
      <c r="C18" s="41">
        <v>278528.03999999998</v>
      </c>
      <c r="D18" s="45">
        <v>279915.46999999997</v>
      </c>
      <c r="E18" s="37">
        <f t="shared" si="0"/>
        <v>-1387.429999999993</v>
      </c>
      <c r="F18" s="32" t="s">
        <v>224</v>
      </c>
      <c r="G18" s="34">
        <v>60238.16</v>
      </c>
      <c r="H18" s="37">
        <v>51067.9</v>
      </c>
      <c r="I18" s="39">
        <v>9170.26</v>
      </c>
      <c r="J18" s="34">
        <v>14644.85</v>
      </c>
      <c r="K18" s="39">
        <v>2101.35</v>
      </c>
      <c r="L18" s="34">
        <v>202931.11</v>
      </c>
      <c r="M18" s="37">
        <v>1509.91</v>
      </c>
      <c r="N18" s="37">
        <v>33380.730000000003</v>
      </c>
      <c r="O18" s="37">
        <v>0</v>
      </c>
      <c r="P18" s="37">
        <v>134739.38</v>
      </c>
      <c r="Q18" s="39">
        <v>31984.36</v>
      </c>
      <c r="R18" s="34">
        <v>1316.72</v>
      </c>
      <c r="S18" s="85">
        <f t="shared" si="1"/>
        <v>134.73938000000001</v>
      </c>
      <c r="T18" s="85">
        <f t="shared" si="2"/>
        <v>60.238160000000001</v>
      </c>
      <c r="U18" s="85">
        <f t="shared" si="3"/>
        <v>51.636840000000007</v>
      </c>
      <c r="V18" s="85">
        <f t="shared" si="4"/>
        <v>33.301079999999999</v>
      </c>
      <c r="W18" s="85"/>
      <c r="X18" s="85"/>
      <c r="Y18" s="85"/>
      <c r="Z18" s="85"/>
      <c r="AA18" s="90">
        <v>115.25350999999999</v>
      </c>
      <c r="AB18" s="91">
        <v>152.32912999999999</v>
      </c>
      <c r="AC18" s="88">
        <f t="shared" si="5"/>
        <v>309798.48</v>
      </c>
      <c r="AD18" s="88"/>
    </row>
    <row r="19" spans="1:30" ht="18.75" x14ac:dyDescent="0.3">
      <c r="A19" s="84">
        <v>2015</v>
      </c>
      <c r="B19" s="83">
        <v>2</v>
      </c>
      <c r="C19" s="41">
        <v>163481.38</v>
      </c>
      <c r="D19" s="45">
        <v>163667.99</v>
      </c>
      <c r="E19" s="37">
        <f t="shared" si="0"/>
        <v>-186.60999999998603</v>
      </c>
      <c r="F19" s="32" t="s">
        <v>225</v>
      </c>
      <c r="G19" s="34">
        <v>56024.62</v>
      </c>
      <c r="H19" s="37">
        <v>49655.15</v>
      </c>
      <c r="I19" s="39">
        <v>6369.47</v>
      </c>
      <c r="J19" s="34">
        <v>15464.69</v>
      </c>
      <c r="K19" s="39">
        <v>1487.47</v>
      </c>
      <c r="L19" s="34">
        <v>90691.21</v>
      </c>
      <c r="M19" s="37">
        <v>1458.33</v>
      </c>
      <c r="N19" s="37">
        <v>17579.240000000002</v>
      </c>
      <c r="O19" s="37">
        <v>0</v>
      </c>
      <c r="P19" s="37">
        <v>51306.05</v>
      </c>
      <c r="Q19" s="39">
        <v>19030.87</v>
      </c>
      <c r="R19" s="34">
        <v>1316.72</v>
      </c>
      <c r="S19" s="85">
        <f t="shared" si="1"/>
        <v>51.306050000000006</v>
      </c>
      <c r="T19" s="85">
        <f t="shared" si="2"/>
        <v>56.024620000000006</v>
      </c>
      <c r="U19" s="85">
        <f t="shared" si="3"/>
        <v>35.989730000000002</v>
      </c>
      <c r="V19" s="85">
        <f t="shared" si="4"/>
        <v>20.34759</v>
      </c>
      <c r="W19" s="85"/>
      <c r="X19" s="85"/>
      <c r="Y19" s="85"/>
      <c r="Z19" s="85"/>
      <c r="AA19" s="90">
        <v>115.43702999999999</v>
      </c>
      <c r="AB19" s="91">
        <v>147.46528000000001</v>
      </c>
      <c r="AC19" s="88">
        <f t="shared" si="5"/>
        <v>181211.39</v>
      </c>
      <c r="AD19" s="88"/>
    </row>
    <row r="20" spans="1:30" ht="18.75" x14ac:dyDescent="0.3">
      <c r="A20" s="84">
        <v>2015</v>
      </c>
      <c r="B20" s="83">
        <v>3</v>
      </c>
      <c r="C20" s="41">
        <v>136023.04999999999</v>
      </c>
      <c r="D20" s="45">
        <v>136553.70000000001</v>
      </c>
      <c r="E20" s="37">
        <f t="shared" si="0"/>
        <v>-530.65000000002328</v>
      </c>
      <c r="F20" s="32" t="s">
        <v>226</v>
      </c>
      <c r="G20" s="34">
        <v>60831.59</v>
      </c>
      <c r="H20" s="37">
        <v>55277.47</v>
      </c>
      <c r="I20" s="39">
        <v>5554.12</v>
      </c>
      <c r="J20" s="34">
        <v>13068.25</v>
      </c>
      <c r="K20" s="39">
        <v>2142.15</v>
      </c>
      <c r="L20" s="34">
        <v>60511.71</v>
      </c>
      <c r="M20" s="37">
        <v>1235.3</v>
      </c>
      <c r="N20" s="37">
        <v>16068.08</v>
      </c>
      <c r="O20" s="37">
        <v>0</v>
      </c>
      <c r="P20" s="37">
        <v>27156.98</v>
      </c>
      <c r="Q20" s="39">
        <v>14734.62</v>
      </c>
      <c r="R20" s="34">
        <v>1316.72</v>
      </c>
      <c r="S20" s="85">
        <f t="shared" si="1"/>
        <v>27.156980000000001</v>
      </c>
      <c r="T20" s="85">
        <f t="shared" si="2"/>
        <v>60.831589999999998</v>
      </c>
      <c r="U20" s="85">
        <f t="shared" si="3"/>
        <v>32.513780000000004</v>
      </c>
      <c r="V20" s="85">
        <f t="shared" si="4"/>
        <v>16.05134</v>
      </c>
      <c r="W20" s="85"/>
      <c r="X20" s="85"/>
      <c r="Y20" s="85"/>
      <c r="Z20" s="85"/>
      <c r="AA20" s="90">
        <v>104.90036000000001</v>
      </c>
      <c r="AB20" s="91">
        <v>146.91451000000001</v>
      </c>
      <c r="AC20" s="88">
        <f t="shared" si="5"/>
        <v>149146.16999999998</v>
      </c>
      <c r="AD20" s="88"/>
    </row>
    <row r="21" spans="1:30" ht="18.75" x14ac:dyDescent="0.3">
      <c r="A21" s="84">
        <v>2015</v>
      </c>
      <c r="B21" s="83">
        <v>4</v>
      </c>
      <c r="C21" s="41">
        <v>219525.53</v>
      </c>
      <c r="D21" s="45">
        <v>220014.09</v>
      </c>
      <c r="E21" s="37">
        <f t="shared" si="0"/>
        <v>-488.55999999999767</v>
      </c>
      <c r="F21" s="32" t="s">
        <v>227</v>
      </c>
      <c r="G21" s="34">
        <v>63770.9</v>
      </c>
      <c r="H21" s="37">
        <v>56288.52</v>
      </c>
      <c r="I21" s="39">
        <v>7482.38</v>
      </c>
      <c r="J21" s="34">
        <v>15278.5</v>
      </c>
      <c r="K21" s="39">
        <v>2595.77</v>
      </c>
      <c r="L21" s="34">
        <v>138368.93</v>
      </c>
      <c r="M21" s="37">
        <v>1099.9100000000001</v>
      </c>
      <c r="N21" s="37">
        <v>25559.41</v>
      </c>
      <c r="O21" s="37">
        <v>0</v>
      </c>
      <c r="P21" s="37">
        <v>84379.23</v>
      </c>
      <c r="Q21" s="39">
        <v>26013.65</v>
      </c>
      <c r="R21" s="34">
        <v>1316.72</v>
      </c>
      <c r="S21" s="85">
        <f t="shared" si="1"/>
        <v>84.379229999999993</v>
      </c>
      <c r="T21" s="85">
        <f t="shared" si="2"/>
        <v>63.770900000000005</v>
      </c>
      <c r="U21" s="85">
        <f t="shared" si="3"/>
        <v>44.533589999999997</v>
      </c>
      <c r="V21" s="85">
        <f t="shared" si="4"/>
        <v>27.330370000000002</v>
      </c>
      <c r="W21" s="85"/>
      <c r="X21" s="85"/>
      <c r="Y21" s="85"/>
      <c r="Z21" s="85"/>
      <c r="AA21" s="90">
        <v>112.34787</v>
      </c>
      <c r="AB21" s="91">
        <v>146.5976</v>
      </c>
      <c r="AC21" s="88">
        <f t="shared" si="5"/>
        <v>243431.97999999998</v>
      </c>
      <c r="AD21" s="88"/>
    </row>
    <row r="22" spans="1:30" ht="18.75" x14ac:dyDescent="0.3">
      <c r="A22" s="84">
        <v>2016</v>
      </c>
      <c r="B22" s="83">
        <v>1</v>
      </c>
      <c r="C22" s="41">
        <v>292495.76</v>
      </c>
      <c r="D22" s="45">
        <v>293832.12</v>
      </c>
      <c r="E22" s="37">
        <f t="shared" si="0"/>
        <v>-1336.359999999986</v>
      </c>
      <c r="F22" s="32" t="s">
        <v>228</v>
      </c>
      <c r="G22" s="34">
        <v>80878.929999999993</v>
      </c>
      <c r="H22" s="37">
        <v>71853.88</v>
      </c>
      <c r="I22" s="39">
        <v>9025.0400000000009</v>
      </c>
      <c r="J22" s="34">
        <v>15948.84</v>
      </c>
      <c r="K22" s="39">
        <v>1197.3</v>
      </c>
      <c r="L22" s="34">
        <v>195807.06</v>
      </c>
      <c r="M22" s="37">
        <v>1173.6099999999999</v>
      </c>
      <c r="N22" s="37">
        <v>33639.64</v>
      </c>
      <c r="O22" s="37">
        <v>0</v>
      </c>
      <c r="P22" s="37">
        <v>128340.06</v>
      </c>
      <c r="Q22" s="39">
        <v>31376.52</v>
      </c>
      <c r="R22" s="34">
        <v>1277.22</v>
      </c>
      <c r="S22" s="85">
        <f t="shared" si="1"/>
        <v>128.34005999999999</v>
      </c>
      <c r="T22" s="85">
        <f t="shared" si="2"/>
        <v>80.878929999999997</v>
      </c>
      <c r="U22" s="85">
        <f t="shared" si="3"/>
        <v>51.959389999999999</v>
      </c>
      <c r="V22" s="85">
        <f t="shared" si="4"/>
        <v>32.653739999999999</v>
      </c>
      <c r="W22" s="85"/>
      <c r="X22" s="85"/>
      <c r="Y22" s="85"/>
      <c r="Z22" s="85"/>
      <c r="AA22" s="90">
        <v>121.03050999999999</v>
      </c>
      <c r="AB22" s="91">
        <v>142.78779999999998</v>
      </c>
      <c r="AC22" s="88">
        <f t="shared" si="5"/>
        <v>324011.34999999998</v>
      </c>
      <c r="AD22" s="88"/>
    </row>
    <row r="23" spans="1:30" ht="18.75" x14ac:dyDescent="0.3">
      <c r="A23" s="84">
        <v>2016</v>
      </c>
      <c r="B23" s="83">
        <v>2</v>
      </c>
      <c r="C23" s="41">
        <v>188952.75</v>
      </c>
      <c r="D23" s="45">
        <v>188189.35</v>
      </c>
      <c r="E23" s="37">
        <f t="shared" si="0"/>
        <v>763.39999999999418</v>
      </c>
      <c r="F23" s="32" t="s">
        <v>229</v>
      </c>
      <c r="G23" s="34">
        <v>77800.94</v>
      </c>
      <c r="H23" s="37">
        <v>71179.820000000007</v>
      </c>
      <c r="I23" s="39">
        <v>6621.12</v>
      </c>
      <c r="J23" s="34">
        <v>14071.26</v>
      </c>
      <c r="K23" s="39">
        <v>1248.1500000000001</v>
      </c>
      <c r="L23" s="34">
        <v>95069.01</v>
      </c>
      <c r="M23" s="37">
        <v>1198.01</v>
      </c>
      <c r="N23" s="37">
        <v>19205.02</v>
      </c>
      <c r="O23" s="37">
        <v>0</v>
      </c>
      <c r="P23" s="37">
        <v>53389.38</v>
      </c>
      <c r="Q23" s="39">
        <v>19999.37</v>
      </c>
      <c r="R23" s="34">
        <v>1277.22</v>
      </c>
      <c r="S23" s="85">
        <f t="shared" si="1"/>
        <v>53.389379999999996</v>
      </c>
      <c r="T23" s="85">
        <f t="shared" si="2"/>
        <v>77.800939999999997</v>
      </c>
      <c r="U23" s="85">
        <f t="shared" si="3"/>
        <v>35.722439999999999</v>
      </c>
      <c r="V23" s="85">
        <f t="shared" si="4"/>
        <v>21.276589999999999</v>
      </c>
      <c r="W23" s="85"/>
      <c r="X23" s="85"/>
      <c r="Y23" s="85"/>
      <c r="Z23" s="85"/>
      <c r="AA23" s="90">
        <v>106.63896000000001</v>
      </c>
      <c r="AB23" s="91">
        <v>141.44897</v>
      </c>
      <c r="AC23" s="88">
        <f t="shared" si="5"/>
        <v>206940.58</v>
      </c>
      <c r="AD23" s="88"/>
    </row>
    <row r="24" spans="1:30" ht="18.75" x14ac:dyDescent="0.3">
      <c r="A24" s="84">
        <v>2016</v>
      </c>
      <c r="B24" s="83">
        <v>3</v>
      </c>
      <c r="C24" s="41">
        <v>140290.42000000001</v>
      </c>
      <c r="D24" s="45">
        <v>141028.15</v>
      </c>
      <c r="E24" s="37">
        <f t="shared" si="0"/>
        <v>-737.72999999998137</v>
      </c>
      <c r="F24" s="32" t="s">
        <v>230</v>
      </c>
      <c r="G24" s="34">
        <v>73849.86</v>
      </c>
      <c r="H24" s="37">
        <v>68294.3</v>
      </c>
      <c r="I24" s="39">
        <v>5555.56</v>
      </c>
      <c r="J24" s="34">
        <v>13871.2</v>
      </c>
      <c r="K24" s="39">
        <v>1392.6</v>
      </c>
      <c r="L24" s="34">
        <v>51914.49</v>
      </c>
      <c r="M24" s="37">
        <v>1030.67</v>
      </c>
      <c r="N24" s="37">
        <v>16344.62</v>
      </c>
      <c r="O24" s="37">
        <v>0</v>
      </c>
      <c r="P24" s="37">
        <v>21448.37</v>
      </c>
      <c r="Q24" s="39">
        <v>11813.61</v>
      </c>
      <c r="R24" s="34">
        <v>1277.22</v>
      </c>
      <c r="S24" s="85">
        <f t="shared" si="1"/>
        <v>21.448370000000001</v>
      </c>
      <c r="T24" s="85">
        <f t="shared" si="2"/>
        <v>73.849860000000007</v>
      </c>
      <c r="U24" s="85">
        <f t="shared" si="3"/>
        <v>32.639090000000003</v>
      </c>
      <c r="V24" s="85">
        <f t="shared" si="4"/>
        <v>13.09083</v>
      </c>
      <c r="W24" s="85"/>
      <c r="X24" s="85"/>
      <c r="Y24" s="85"/>
      <c r="Z24" s="85"/>
      <c r="AA24" s="90">
        <v>108.90049</v>
      </c>
      <c r="AB24" s="91">
        <v>135.49772000000002</v>
      </c>
      <c r="AC24" s="88">
        <f t="shared" si="5"/>
        <v>151449.15999999997</v>
      </c>
      <c r="AD24" s="88"/>
    </row>
    <row r="25" spans="1:30" ht="18.75" x14ac:dyDescent="0.3">
      <c r="A25" s="84">
        <v>2016</v>
      </c>
      <c r="B25" s="83">
        <v>4</v>
      </c>
      <c r="C25" s="41">
        <v>272803.98</v>
      </c>
      <c r="D25" s="45">
        <v>272880.95</v>
      </c>
      <c r="E25" s="37">
        <f t="shared" si="0"/>
        <v>-76.970000000030268</v>
      </c>
      <c r="F25" s="32" t="s">
        <v>231</v>
      </c>
      <c r="G25" s="34">
        <v>94515.58</v>
      </c>
      <c r="H25" s="37">
        <v>86313.47</v>
      </c>
      <c r="I25" s="39">
        <v>8202.11</v>
      </c>
      <c r="J25" s="34">
        <v>13716.87</v>
      </c>
      <c r="K25" s="39">
        <v>1570.46</v>
      </c>
      <c r="L25" s="34">
        <v>163078.04</v>
      </c>
      <c r="M25" s="37">
        <v>1041.26</v>
      </c>
      <c r="N25" s="37">
        <v>26919</v>
      </c>
      <c r="O25" s="37">
        <v>0</v>
      </c>
      <c r="P25" s="37">
        <v>102697.13</v>
      </c>
      <c r="Q25" s="39">
        <v>31143.43</v>
      </c>
      <c r="R25" s="34">
        <v>1277.22</v>
      </c>
      <c r="S25" s="85">
        <f t="shared" si="1"/>
        <v>102.69713</v>
      </c>
      <c r="T25" s="85">
        <f t="shared" si="2"/>
        <v>94.51558</v>
      </c>
      <c r="U25" s="85">
        <f t="shared" si="3"/>
        <v>43.247589999999995</v>
      </c>
      <c r="V25" s="85">
        <f t="shared" si="4"/>
        <v>32.420650000000002</v>
      </c>
      <c r="W25" s="85"/>
      <c r="X25" s="85"/>
      <c r="Y25" s="85"/>
      <c r="Z25" s="85"/>
      <c r="AA25" s="90">
        <v>127.39761999999999</v>
      </c>
      <c r="AB25" s="91">
        <v>132.69649999999999</v>
      </c>
      <c r="AC25" s="88">
        <f t="shared" si="5"/>
        <v>302453.92</v>
      </c>
      <c r="AD25" s="88"/>
    </row>
    <row r="26" spans="1:30" ht="18.75" x14ac:dyDescent="0.3">
      <c r="A26" s="84">
        <v>2017</v>
      </c>
      <c r="B26" s="83">
        <v>1</v>
      </c>
      <c r="C26" s="41">
        <v>289921.17</v>
      </c>
      <c r="D26" s="45">
        <v>290779.40000000002</v>
      </c>
      <c r="E26" s="37">
        <f t="shared" si="0"/>
        <v>-858.23000000003958</v>
      </c>
      <c r="F26" s="32" t="s">
        <v>232</v>
      </c>
      <c r="G26" s="34">
        <v>87237.8</v>
      </c>
      <c r="H26" s="37">
        <v>78663.990000000005</v>
      </c>
      <c r="I26" s="39">
        <v>8573.82</v>
      </c>
      <c r="J26" s="34">
        <v>15582.93</v>
      </c>
      <c r="K26" s="39">
        <v>1226.8</v>
      </c>
      <c r="L26" s="34">
        <v>186731.86</v>
      </c>
      <c r="M26" s="37">
        <v>1195.05</v>
      </c>
      <c r="N26" s="37">
        <v>34418.800000000003</v>
      </c>
      <c r="O26" s="37">
        <v>0</v>
      </c>
      <c r="P26" s="37">
        <v>121232.63</v>
      </c>
      <c r="Q26" s="39">
        <v>28646.48</v>
      </c>
      <c r="R26" s="34">
        <v>1238.9000000000001</v>
      </c>
      <c r="S26" s="85">
        <f t="shared" si="1"/>
        <v>121.23263</v>
      </c>
      <c r="T26" s="85">
        <f t="shared" si="2"/>
        <v>87.237800000000007</v>
      </c>
      <c r="U26" s="85">
        <f t="shared" si="3"/>
        <v>52.423580000000008</v>
      </c>
      <c r="V26" s="85">
        <f t="shared" si="4"/>
        <v>29.885380000000001</v>
      </c>
      <c r="W26" s="85"/>
      <c r="X26" s="85"/>
      <c r="Y26" s="85"/>
      <c r="Z26" s="85"/>
      <c r="AA26" s="90">
        <v>110.75623</v>
      </c>
      <c r="AB26" s="91">
        <v>125.55033999999999</v>
      </c>
      <c r="AC26" s="88">
        <f t="shared" si="5"/>
        <v>318199.06999999995</v>
      </c>
      <c r="AD26" s="88"/>
    </row>
    <row r="27" spans="1:30" ht="18.75" x14ac:dyDescent="0.3">
      <c r="A27" s="84">
        <v>2017</v>
      </c>
      <c r="B27" s="83">
        <v>2</v>
      </c>
      <c r="C27" s="41">
        <v>174126.38</v>
      </c>
      <c r="D27" s="45">
        <v>174829.49</v>
      </c>
      <c r="E27" s="37">
        <f t="shared" si="0"/>
        <v>-703.10999999998603</v>
      </c>
      <c r="F27" s="32" t="s">
        <v>233</v>
      </c>
      <c r="G27" s="34">
        <v>72754.100000000006</v>
      </c>
      <c r="H27" s="37">
        <v>66680.56</v>
      </c>
      <c r="I27" s="39">
        <v>6073.54</v>
      </c>
      <c r="J27" s="34">
        <v>14617.5</v>
      </c>
      <c r="K27" s="39">
        <v>1258.8900000000001</v>
      </c>
      <c r="L27" s="34">
        <v>86199</v>
      </c>
      <c r="M27" s="37">
        <v>1227.01</v>
      </c>
      <c r="N27" s="37">
        <v>19240.169999999998</v>
      </c>
      <c r="O27" s="37">
        <v>0</v>
      </c>
      <c r="P27" s="37">
        <v>46569.84</v>
      </c>
      <c r="Q27" s="39">
        <v>17923.080000000002</v>
      </c>
      <c r="R27" s="34">
        <v>1238.9000000000001</v>
      </c>
      <c r="S27" s="85">
        <f t="shared" si="1"/>
        <v>46.569839999999999</v>
      </c>
      <c r="T27" s="85">
        <f t="shared" si="2"/>
        <v>72.754100000000008</v>
      </c>
      <c r="U27" s="85">
        <f t="shared" si="3"/>
        <v>36.343569999999993</v>
      </c>
      <c r="V27" s="85">
        <f t="shared" si="4"/>
        <v>19.161980000000003</v>
      </c>
      <c r="W27" s="85"/>
      <c r="X27" s="85"/>
      <c r="Y27" s="85"/>
      <c r="Z27" s="85"/>
      <c r="AA27" s="90">
        <v>68.904399999999995</v>
      </c>
      <c r="AB27" s="91">
        <v>125.15917</v>
      </c>
      <c r="AC27" s="88">
        <f t="shared" si="5"/>
        <v>191493.68</v>
      </c>
      <c r="AD27" s="88"/>
    </row>
    <row r="28" spans="1:30" ht="18.75" x14ac:dyDescent="0.3">
      <c r="A28" s="84">
        <v>2017</v>
      </c>
      <c r="B28" s="83">
        <v>3</v>
      </c>
      <c r="C28" s="41">
        <v>143295.74</v>
      </c>
      <c r="D28" s="45">
        <v>143380.78</v>
      </c>
      <c r="E28" s="37">
        <f t="shared" si="0"/>
        <v>-85.040000000008149</v>
      </c>
      <c r="F28" s="32" t="s">
        <v>234</v>
      </c>
      <c r="G28" s="34">
        <v>68882.25</v>
      </c>
      <c r="H28" s="37">
        <v>63508.29</v>
      </c>
      <c r="I28" s="39">
        <v>5373.96</v>
      </c>
      <c r="J28" s="34">
        <v>13603.37</v>
      </c>
      <c r="K28" s="39">
        <v>1416.01</v>
      </c>
      <c r="L28" s="34">
        <v>59479.14</v>
      </c>
      <c r="M28" s="37">
        <v>970.54</v>
      </c>
      <c r="N28" s="37">
        <v>17424.95</v>
      </c>
      <c r="O28" s="37">
        <v>0</v>
      </c>
      <c r="P28" s="37">
        <v>25679.1</v>
      </c>
      <c r="Q28" s="39">
        <v>14165.65</v>
      </c>
      <c r="R28" s="34">
        <v>1238.9000000000001</v>
      </c>
      <c r="S28" s="85">
        <f t="shared" si="1"/>
        <v>25.679099999999998</v>
      </c>
      <c r="T28" s="85">
        <f t="shared" si="2"/>
        <v>68.882249999999999</v>
      </c>
      <c r="U28" s="85">
        <f t="shared" si="3"/>
        <v>33.414870000000001</v>
      </c>
      <c r="V28" s="85">
        <f t="shared" si="4"/>
        <v>15.404549999999999</v>
      </c>
      <c r="W28" s="85"/>
      <c r="X28" s="85"/>
      <c r="Y28" s="85"/>
      <c r="Z28" s="85"/>
      <c r="AA28" s="90">
        <v>101.19031</v>
      </c>
      <c r="AB28" s="91">
        <v>124.78522</v>
      </c>
      <c r="AC28" s="88">
        <f t="shared" si="5"/>
        <v>156130.41</v>
      </c>
      <c r="AD28" s="88"/>
    </row>
    <row r="29" spans="1:30" ht="18.75" x14ac:dyDescent="0.3">
      <c r="A29" s="84">
        <v>2017</v>
      </c>
      <c r="B29" s="83">
        <v>4</v>
      </c>
      <c r="C29" s="41">
        <v>264585.31</v>
      </c>
      <c r="D29" s="45">
        <v>263374.56</v>
      </c>
      <c r="E29" s="37">
        <f t="shared" si="0"/>
        <v>1210.75</v>
      </c>
      <c r="F29" s="32" t="s">
        <v>235</v>
      </c>
      <c r="G29" s="34">
        <v>84698.93</v>
      </c>
      <c r="H29" s="37">
        <v>76782.73</v>
      </c>
      <c r="I29" s="39">
        <v>7916.2</v>
      </c>
      <c r="J29" s="34">
        <v>14079.73</v>
      </c>
      <c r="K29" s="39">
        <v>1605.47</v>
      </c>
      <c r="L29" s="34">
        <v>162990.43</v>
      </c>
      <c r="M29" s="37">
        <v>871.28</v>
      </c>
      <c r="N29" s="37">
        <v>27710.43</v>
      </c>
      <c r="O29" s="37">
        <v>0</v>
      </c>
      <c r="P29" s="37">
        <v>101594.96</v>
      </c>
      <c r="Q29" s="39">
        <v>31574.86</v>
      </c>
      <c r="R29" s="34">
        <v>1238.9000000000001</v>
      </c>
      <c r="S29" s="85">
        <f t="shared" si="1"/>
        <v>101.59496</v>
      </c>
      <c r="T29" s="85">
        <f t="shared" si="2"/>
        <v>84.69892999999999</v>
      </c>
      <c r="U29" s="85">
        <f t="shared" si="3"/>
        <v>44.266910000000003</v>
      </c>
      <c r="V29" s="85">
        <f t="shared" si="4"/>
        <v>32.813760000000002</v>
      </c>
      <c r="W29" s="85"/>
      <c r="X29" s="85"/>
      <c r="Y29" s="85"/>
      <c r="Z29" s="85"/>
      <c r="AA29" s="90">
        <v>105.56056</v>
      </c>
      <c r="AB29" s="91">
        <v>119.94631</v>
      </c>
      <c r="AC29" s="88">
        <f t="shared" si="5"/>
        <v>293343.94999999995</v>
      </c>
      <c r="AD29" s="88"/>
    </row>
    <row r="30" spans="1:30" ht="18.75" x14ac:dyDescent="0.3">
      <c r="A30" s="84">
        <v>2018</v>
      </c>
      <c r="B30" s="83">
        <v>1</v>
      </c>
      <c r="C30" s="41">
        <v>316710.42</v>
      </c>
      <c r="D30" s="45">
        <v>315747.31</v>
      </c>
      <c r="E30" s="37">
        <f t="shared" si="0"/>
        <v>963.10999999998603</v>
      </c>
      <c r="F30" s="32" t="s">
        <v>236</v>
      </c>
      <c r="G30" s="34">
        <v>87125.77</v>
      </c>
      <c r="H30" s="37">
        <v>77429.16</v>
      </c>
      <c r="I30" s="39">
        <v>9696.61</v>
      </c>
      <c r="J30" s="34">
        <v>14670.73</v>
      </c>
      <c r="K30" s="39">
        <v>1142.5899999999999</v>
      </c>
      <c r="L30" s="34">
        <v>212808.22</v>
      </c>
      <c r="M30" s="37">
        <v>1213.72</v>
      </c>
      <c r="N30" s="37">
        <v>35042.129999999997</v>
      </c>
      <c r="O30" s="37">
        <v>28.27</v>
      </c>
      <c r="P30" s="37">
        <v>144496.26</v>
      </c>
      <c r="Q30" s="39">
        <v>30826.11</v>
      </c>
      <c r="R30" s="34">
        <v>1201.74</v>
      </c>
      <c r="S30" s="85">
        <f t="shared" si="1"/>
        <v>144.49626000000001</v>
      </c>
      <c r="T30" s="85">
        <f t="shared" si="2"/>
        <v>87.125770000000003</v>
      </c>
      <c r="U30" s="85">
        <f t="shared" si="3"/>
        <v>52.097439999999985</v>
      </c>
      <c r="V30" s="85">
        <f t="shared" si="4"/>
        <v>32.027850000000001</v>
      </c>
      <c r="W30" s="85"/>
      <c r="X30" s="85"/>
      <c r="Y30" s="85"/>
      <c r="Z30" s="85"/>
      <c r="AA30" s="90">
        <v>112.5988</v>
      </c>
      <c r="AB30" s="91">
        <v>113.79908999999999</v>
      </c>
      <c r="AC30" s="88">
        <f t="shared" si="5"/>
        <v>345430.82999999996</v>
      </c>
      <c r="AD30" s="88"/>
    </row>
    <row r="31" spans="1:30" ht="18.75" x14ac:dyDescent="0.3">
      <c r="A31" s="84">
        <v>2018</v>
      </c>
      <c r="B31" s="83">
        <v>2</v>
      </c>
      <c r="C31" s="41">
        <v>168718.48</v>
      </c>
      <c r="D31" s="45">
        <v>170321.39</v>
      </c>
      <c r="E31" s="37">
        <f t="shared" si="0"/>
        <v>-1602.9100000000035</v>
      </c>
      <c r="F31" s="32" t="s">
        <v>237</v>
      </c>
      <c r="G31" s="34">
        <v>72993.89</v>
      </c>
      <c r="H31" s="37">
        <v>66589.320000000007</v>
      </c>
      <c r="I31" s="39">
        <v>6404.57</v>
      </c>
      <c r="J31" s="34">
        <v>14109.34</v>
      </c>
      <c r="K31" s="39">
        <v>855.94</v>
      </c>
      <c r="L31" s="34">
        <v>82362.22</v>
      </c>
      <c r="M31" s="37">
        <v>1244.9000000000001</v>
      </c>
      <c r="N31" s="37">
        <v>19610.439999999999</v>
      </c>
      <c r="O31" s="37">
        <v>28.27</v>
      </c>
      <c r="P31" s="37">
        <v>43053.4</v>
      </c>
      <c r="Q31" s="39">
        <v>17223.48</v>
      </c>
      <c r="R31" s="34">
        <v>1201.74</v>
      </c>
      <c r="S31" s="85">
        <f t="shared" si="1"/>
        <v>43.053400000000003</v>
      </c>
      <c r="T31" s="85">
        <f t="shared" si="2"/>
        <v>72.993889999999993</v>
      </c>
      <c r="U31" s="85">
        <f t="shared" si="3"/>
        <v>35.848889999999997</v>
      </c>
      <c r="V31" s="85">
        <f t="shared" si="4"/>
        <v>18.425219999999999</v>
      </c>
      <c r="W31" s="85"/>
      <c r="X31" s="85"/>
      <c r="Y31" s="85"/>
      <c r="Z31" s="85"/>
      <c r="AA31" s="90">
        <v>105.34327999999999</v>
      </c>
      <c r="AB31" s="91">
        <v>108.82097</v>
      </c>
      <c r="AC31" s="88">
        <f t="shared" si="5"/>
        <v>186688.93000000002</v>
      </c>
      <c r="AD31" s="88"/>
    </row>
    <row r="32" spans="1:30" ht="18.75" x14ac:dyDescent="0.3">
      <c r="A32" s="84">
        <v>2018</v>
      </c>
      <c r="B32" s="83">
        <v>3</v>
      </c>
      <c r="C32" s="41">
        <v>134152.95999999999</v>
      </c>
      <c r="D32" s="45">
        <v>136059.75</v>
      </c>
      <c r="E32" s="37">
        <f t="shared" si="0"/>
        <v>-1906.7900000000081</v>
      </c>
      <c r="F32" s="32" t="s">
        <v>238</v>
      </c>
      <c r="G32" s="34">
        <v>65591.92</v>
      </c>
      <c r="H32" s="37">
        <v>59875.82</v>
      </c>
      <c r="I32" s="39">
        <v>5716.11</v>
      </c>
      <c r="J32" s="34">
        <v>14334.69</v>
      </c>
      <c r="K32" s="39">
        <v>1146.48</v>
      </c>
      <c r="L32" s="34">
        <v>54986.67</v>
      </c>
      <c r="M32" s="37">
        <v>976.88</v>
      </c>
      <c r="N32" s="37">
        <v>17663.34</v>
      </c>
      <c r="O32" s="37">
        <v>28.27</v>
      </c>
      <c r="P32" s="37">
        <v>21838.73</v>
      </c>
      <c r="Q32" s="39">
        <v>13277.71</v>
      </c>
      <c r="R32" s="34">
        <v>1201.74</v>
      </c>
      <c r="S32" s="85">
        <f t="shared" si="1"/>
        <v>21.838729999999998</v>
      </c>
      <c r="T32" s="85">
        <f t="shared" si="2"/>
        <v>65.591920000000002</v>
      </c>
      <c r="U32" s="85">
        <f t="shared" si="3"/>
        <v>34.149660000000004</v>
      </c>
      <c r="V32" s="85">
        <f t="shared" si="4"/>
        <v>14.479449999999998</v>
      </c>
      <c r="W32" s="85"/>
      <c r="X32" s="85"/>
      <c r="Y32" s="85"/>
      <c r="Z32" s="85"/>
      <c r="AA32" s="90">
        <v>99.295990000000003</v>
      </c>
      <c r="AB32" s="91">
        <v>104.64767999999999</v>
      </c>
      <c r="AC32" s="88">
        <f t="shared" si="5"/>
        <v>148190.99</v>
      </c>
      <c r="AD32" s="88"/>
    </row>
    <row r="33" spans="1:30" ht="18.75" x14ac:dyDescent="0.3">
      <c r="A33" s="84">
        <v>2018</v>
      </c>
      <c r="B33" s="83">
        <v>4</v>
      </c>
      <c r="C33" s="41">
        <v>247614.97</v>
      </c>
      <c r="D33" s="45">
        <v>250439.81</v>
      </c>
      <c r="E33" s="37">
        <f t="shared" si="0"/>
        <v>-2824.8399999999965</v>
      </c>
      <c r="F33" s="32" t="s">
        <v>239</v>
      </c>
      <c r="G33" s="34">
        <v>77241.240000000005</v>
      </c>
      <c r="H33" s="37">
        <v>69122.259999999995</v>
      </c>
      <c r="I33" s="39">
        <v>8118.97</v>
      </c>
      <c r="J33" s="34">
        <v>15676.78</v>
      </c>
      <c r="K33" s="39">
        <v>1110.69</v>
      </c>
      <c r="L33" s="34">
        <v>156411.09</v>
      </c>
      <c r="M33" s="37">
        <v>877.75</v>
      </c>
      <c r="N33" s="37">
        <v>27450.67</v>
      </c>
      <c r="O33" s="37">
        <v>28.27</v>
      </c>
      <c r="P33" s="37">
        <v>95881.93</v>
      </c>
      <c r="Q33" s="39">
        <v>30970.73</v>
      </c>
      <c r="R33" s="34">
        <v>1201.74</v>
      </c>
      <c r="S33" s="85">
        <f t="shared" si="1"/>
        <v>95.881929999999997</v>
      </c>
      <c r="T33" s="85">
        <f t="shared" si="2"/>
        <v>77.241240000000005</v>
      </c>
      <c r="U33" s="85">
        <f t="shared" si="3"/>
        <v>45.144160000000007</v>
      </c>
      <c r="V33" s="85">
        <f t="shared" si="4"/>
        <v>32.172470000000004</v>
      </c>
      <c r="W33" s="85"/>
      <c r="X33" s="85"/>
      <c r="Y33" s="85"/>
      <c r="Z33" s="85"/>
      <c r="AA33" s="90">
        <v>98.056570000000008</v>
      </c>
      <c r="AB33" s="91">
        <v>99.175730000000001</v>
      </c>
      <c r="AC33" s="88">
        <f t="shared" si="5"/>
        <v>280299.83999999997</v>
      </c>
      <c r="AD33" s="88"/>
    </row>
    <row r="34" spans="1:30" ht="18.75" x14ac:dyDescent="0.3">
      <c r="A34" s="84">
        <v>2019</v>
      </c>
      <c r="B34" s="83">
        <v>1</v>
      </c>
      <c r="C34" s="41">
        <v>283235.53000000003</v>
      </c>
      <c r="D34" s="45">
        <v>285583.28000000003</v>
      </c>
      <c r="E34" s="37">
        <f t="shared" si="0"/>
        <v>-2347.75</v>
      </c>
      <c r="F34" s="32" t="s">
        <v>240</v>
      </c>
      <c r="G34" s="34">
        <v>84637.01</v>
      </c>
      <c r="H34" s="37">
        <v>75794.009999999995</v>
      </c>
      <c r="I34" s="39">
        <v>8843</v>
      </c>
      <c r="J34" s="34">
        <v>16088.79</v>
      </c>
      <c r="K34" s="39">
        <v>844.2</v>
      </c>
      <c r="L34" s="34">
        <v>184013.28</v>
      </c>
      <c r="M34" s="37">
        <v>1196.5999999999999</v>
      </c>
      <c r="N34" s="37">
        <v>34941.53</v>
      </c>
      <c r="O34" s="37">
        <v>43.98</v>
      </c>
      <c r="P34" s="37">
        <v>117983.41</v>
      </c>
      <c r="Q34" s="39">
        <v>28682.07</v>
      </c>
      <c r="R34" s="34">
        <v>1165.69</v>
      </c>
      <c r="S34" s="85">
        <f t="shared" si="1"/>
        <v>117.98341000000001</v>
      </c>
      <c r="T34" s="85">
        <f t="shared" si="2"/>
        <v>84.637009999999989</v>
      </c>
      <c r="U34" s="85">
        <f t="shared" si="3"/>
        <v>53.115099999999998</v>
      </c>
      <c r="V34" s="85">
        <f t="shared" si="4"/>
        <v>29.847759999999997</v>
      </c>
      <c r="W34" s="85"/>
      <c r="X34" s="85"/>
      <c r="Y34" s="85"/>
      <c r="Z34" s="85"/>
      <c r="AA34" s="90">
        <v>89.433869999999999</v>
      </c>
      <c r="AB34" s="91">
        <v>98.675839999999994</v>
      </c>
      <c r="AC34" s="88">
        <f t="shared" si="5"/>
        <v>313421.14999999997</v>
      </c>
      <c r="AD34" s="88"/>
    </row>
    <row r="35" spans="1:30" ht="18.75" x14ac:dyDescent="0.3">
      <c r="A35" s="84">
        <v>2019</v>
      </c>
      <c r="B35" s="83">
        <v>2</v>
      </c>
      <c r="C35" s="41">
        <v>179566.5</v>
      </c>
      <c r="D35" s="45">
        <v>181843.03</v>
      </c>
      <c r="E35" s="37">
        <f t="shared" si="0"/>
        <v>-2276.5299999999988</v>
      </c>
      <c r="F35" s="32" t="s">
        <v>241</v>
      </c>
      <c r="G35" s="34">
        <v>73716.38</v>
      </c>
      <c r="H35" s="37">
        <v>67246.38</v>
      </c>
      <c r="I35" s="39">
        <v>6470</v>
      </c>
      <c r="J35" s="34">
        <v>15455.51</v>
      </c>
      <c r="K35" s="39">
        <v>746.35</v>
      </c>
      <c r="L35" s="34">
        <v>91924.800000000003</v>
      </c>
      <c r="M35" s="37">
        <v>1221.28</v>
      </c>
      <c r="N35" s="37">
        <v>19411.95</v>
      </c>
      <c r="O35" s="37">
        <v>43.98</v>
      </c>
      <c r="P35" s="37">
        <v>51273.06</v>
      </c>
      <c r="Q35" s="39">
        <v>18808.84</v>
      </c>
      <c r="R35" s="34">
        <v>1165.69</v>
      </c>
      <c r="S35" s="85">
        <f t="shared" si="1"/>
        <v>51.273060000000001</v>
      </c>
      <c r="T35" s="85">
        <f t="shared" si="2"/>
        <v>73.716380000000001</v>
      </c>
      <c r="U35" s="85">
        <f t="shared" si="3"/>
        <v>36.879069999999999</v>
      </c>
      <c r="V35" s="85">
        <f t="shared" si="4"/>
        <v>19.974529999999998</v>
      </c>
      <c r="W35" s="85"/>
      <c r="X35" s="85"/>
      <c r="Y35" s="85"/>
      <c r="Z35" s="85"/>
      <c r="AA35" s="90">
        <v>115.75355</v>
      </c>
      <c r="AB35" s="91">
        <v>95.366240000000005</v>
      </c>
      <c r="AC35" s="88">
        <f t="shared" si="5"/>
        <v>199905.53</v>
      </c>
      <c r="AD35" s="88"/>
    </row>
    <row r="36" spans="1:30" ht="18.75" x14ac:dyDescent="0.3">
      <c r="A36" s="84">
        <v>2019</v>
      </c>
      <c r="B36" s="83">
        <v>3</v>
      </c>
      <c r="C36" s="41">
        <v>130699.43</v>
      </c>
      <c r="D36" s="45">
        <v>132454.14000000001</v>
      </c>
      <c r="E36" s="37">
        <f t="shared" si="0"/>
        <v>-1754.710000000021</v>
      </c>
      <c r="F36" s="32" t="s">
        <v>242</v>
      </c>
      <c r="G36" s="34">
        <v>64838.3</v>
      </c>
      <c r="H36" s="37">
        <v>59283.3</v>
      </c>
      <c r="I36" s="39">
        <v>5555</v>
      </c>
      <c r="J36" s="34">
        <v>14456.27</v>
      </c>
      <c r="K36" s="39">
        <v>745.84</v>
      </c>
      <c r="L36" s="34">
        <v>52413.74</v>
      </c>
      <c r="M36" s="37">
        <v>939.77</v>
      </c>
      <c r="N36" s="37">
        <v>17237.990000000002</v>
      </c>
      <c r="O36" s="37">
        <v>43.98</v>
      </c>
      <c r="P36" s="37">
        <v>20086.009999999998</v>
      </c>
      <c r="Q36" s="39">
        <v>12940.3</v>
      </c>
      <c r="R36" s="34">
        <v>1165.69</v>
      </c>
      <c r="S36" s="85">
        <f t="shared" si="1"/>
        <v>20.086009999999998</v>
      </c>
      <c r="T36" s="85">
        <f t="shared" si="2"/>
        <v>64.838300000000004</v>
      </c>
      <c r="U36" s="85">
        <f t="shared" si="3"/>
        <v>33.423850000000002</v>
      </c>
      <c r="V36" s="85">
        <f t="shared" si="4"/>
        <v>14.10599</v>
      </c>
      <c r="W36" s="85"/>
      <c r="X36" s="85"/>
      <c r="Y36" s="85"/>
      <c r="Z36" s="85"/>
      <c r="AA36" s="90">
        <v>118.53878999999999</v>
      </c>
      <c r="AB36" s="91">
        <v>95.205860000000001</v>
      </c>
      <c r="AC36" s="88">
        <f t="shared" si="5"/>
        <v>144648.60999999999</v>
      </c>
      <c r="AD36" s="88"/>
    </row>
    <row r="37" spans="1:30" ht="18.75" x14ac:dyDescent="0.3">
      <c r="A37" s="84">
        <v>2019</v>
      </c>
      <c r="B37" s="83">
        <v>4</v>
      </c>
      <c r="C37" s="41">
        <v>260181.88</v>
      </c>
      <c r="D37" s="45">
        <v>263013.78999999998</v>
      </c>
      <c r="E37" s="37">
        <f t="shared" si="0"/>
        <v>-2831.9099999999744</v>
      </c>
      <c r="F37" s="32" t="s">
        <v>243</v>
      </c>
      <c r="G37" s="34">
        <v>78174.789999999994</v>
      </c>
      <c r="H37" s="37">
        <v>69733.789999999994</v>
      </c>
      <c r="I37" s="39">
        <v>8441</v>
      </c>
      <c r="J37" s="34">
        <v>16209.18</v>
      </c>
      <c r="K37" s="39">
        <v>1073.6600000000001</v>
      </c>
      <c r="L37" s="34">
        <v>167556.16</v>
      </c>
      <c r="M37" s="37">
        <v>835.52</v>
      </c>
      <c r="N37" s="37">
        <v>27212.76</v>
      </c>
      <c r="O37" s="37">
        <v>43.98</v>
      </c>
      <c r="P37" s="37">
        <v>105534.68</v>
      </c>
      <c r="Q37" s="39">
        <v>32763.53</v>
      </c>
      <c r="R37" s="34">
        <v>1165.69</v>
      </c>
      <c r="S37" s="85">
        <f t="shared" si="1"/>
        <v>105.53467999999999</v>
      </c>
      <c r="T37" s="85">
        <f t="shared" si="2"/>
        <v>78.174789999999987</v>
      </c>
      <c r="U37" s="85">
        <f t="shared" si="3"/>
        <v>45.375100000000003</v>
      </c>
      <c r="V37" s="85">
        <f t="shared" si="4"/>
        <v>33.929220000000001</v>
      </c>
      <c r="W37" s="85"/>
      <c r="X37" s="85"/>
      <c r="Y37" s="85"/>
      <c r="Z37" s="85"/>
      <c r="AA37" s="90">
        <v>120.1883</v>
      </c>
      <c r="AB37" s="91">
        <v>92.8459</v>
      </c>
      <c r="AC37" s="88">
        <f t="shared" si="5"/>
        <v>294703.66000000003</v>
      </c>
      <c r="AD37" s="88"/>
    </row>
    <row r="38" spans="1:30" ht="18.75" x14ac:dyDescent="0.3">
      <c r="A38" s="84">
        <v>2020</v>
      </c>
      <c r="B38" s="83">
        <v>1</v>
      </c>
      <c r="C38" s="41">
        <v>269355.27</v>
      </c>
      <c r="D38" s="45">
        <v>269952.53999999998</v>
      </c>
      <c r="E38" s="37">
        <f t="shared" si="0"/>
        <v>-597.26999999996042</v>
      </c>
      <c r="F38" s="32" t="s">
        <v>244</v>
      </c>
      <c r="G38" s="34">
        <v>65541.919999999998</v>
      </c>
      <c r="H38" s="37">
        <v>56616.45</v>
      </c>
      <c r="I38" s="39">
        <v>8925.4699999999993</v>
      </c>
      <c r="J38" s="34">
        <v>15655.52</v>
      </c>
      <c r="K38" s="39">
        <v>344.04</v>
      </c>
      <c r="L38" s="34">
        <v>188411.07</v>
      </c>
      <c r="M38" s="37">
        <v>1171.9000000000001</v>
      </c>
      <c r="N38" s="37">
        <v>33274.379999999997</v>
      </c>
      <c r="O38" s="37">
        <v>78.260000000000005</v>
      </c>
      <c r="P38" s="37">
        <v>123172.54</v>
      </c>
      <c r="Q38" s="39">
        <v>29583.27</v>
      </c>
      <c r="R38" s="34">
        <v>1130.71</v>
      </c>
      <c r="S38" s="85">
        <f t="shared" si="1"/>
        <v>123.17254</v>
      </c>
      <c r="T38" s="85">
        <f t="shared" si="2"/>
        <v>65.541920000000005</v>
      </c>
      <c r="U38" s="85">
        <f t="shared" si="3"/>
        <v>50.524099999999997</v>
      </c>
      <c r="V38" s="85">
        <f t="shared" si="4"/>
        <v>30.713979999999999</v>
      </c>
      <c r="W38" s="85"/>
      <c r="X38" s="85"/>
      <c r="Y38" s="85"/>
      <c r="Z38" s="85"/>
      <c r="AA38" s="90">
        <v>91.184850000000012</v>
      </c>
      <c r="AB38" s="91">
        <v>92.069339999999997</v>
      </c>
      <c r="AC38" s="88">
        <f t="shared" si="5"/>
        <v>299191.78000000003</v>
      </c>
      <c r="AD38" s="88"/>
    </row>
    <row r="39" spans="1:30" ht="18.75" x14ac:dyDescent="0.3">
      <c r="A39" s="84">
        <v>2020</v>
      </c>
      <c r="B39" s="83">
        <v>2</v>
      </c>
      <c r="C39" s="41">
        <v>150899.04</v>
      </c>
      <c r="D39" s="45">
        <v>151727.01999999999</v>
      </c>
      <c r="E39" s="37">
        <f t="shared" si="0"/>
        <v>-827.97999999998137</v>
      </c>
      <c r="F39" s="32" t="s">
        <v>245</v>
      </c>
      <c r="G39" s="34">
        <v>54469.75</v>
      </c>
      <c r="H39" s="37">
        <v>48083.82</v>
      </c>
      <c r="I39" s="39">
        <v>6385.94</v>
      </c>
      <c r="J39" s="34">
        <v>15714.18</v>
      </c>
      <c r="K39" s="39">
        <v>703.66</v>
      </c>
      <c r="L39" s="34">
        <v>80839.429999999993</v>
      </c>
      <c r="M39" s="37">
        <v>957.51</v>
      </c>
      <c r="N39" s="37">
        <v>14919.27</v>
      </c>
      <c r="O39" s="37">
        <v>78.260000000000005</v>
      </c>
      <c r="P39" s="37">
        <v>48750.77</v>
      </c>
      <c r="Q39" s="39">
        <v>15002.9</v>
      </c>
      <c r="R39" s="34">
        <v>1130.71</v>
      </c>
      <c r="S39" s="85">
        <f t="shared" si="1"/>
        <v>48.750769999999996</v>
      </c>
      <c r="T39" s="85">
        <f t="shared" si="2"/>
        <v>54.469749999999998</v>
      </c>
      <c r="U39" s="85">
        <f t="shared" si="3"/>
        <v>32.372880000000002</v>
      </c>
      <c r="V39" s="85">
        <f t="shared" si="4"/>
        <v>16.133610000000001</v>
      </c>
      <c r="W39" s="85"/>
      <c r="X39" s="85"/>
      <c r="Y39" s="85"/>
      <c r="Z39" s="85"/>
      <c r="AA39" s="90">
        <v>111.85925</v>
      </c>
      <c r="AB39" s="91">
        <v>91.321809999999999</v>
      </c>
      <c r="AC39" s="88">
        <f t="shared" si="5"/>
        <v>166026.25999999998</v>
      </c>
      <c r="AD39" s="88"/>
    </row>
    <row r="40" spans="1:30" ht="18.75" x14ac:dyDescent="0.3">
      <c r="A40" s="84">
        <v>2020</v>
      </c>
      <c r="B40" s="83">
        <v>3</v>
      </c>
      <c r="C40" s="41">
        <v>135869.57999999999</v>
      </c>
      <c r="D40" s="45">
        <v>136919.42000000001</v>
      </c>
      <c r="E40" s="37">
        <f t="shared" si="0"/>
        <v>-1049.8400000000256</v>
      </c>
      <c r="F40" s="32" t="s">
        <v>246</v>
      </c>
      <c r="G40" s="34">
        <v>67543.77</v>
      </c>
      <c r="H40" s="37">
        <v>61797.91</v>
      </c>
      <c r="I40" s="39">
        <v>5745.86</v>
      </c>
      <c r="J40" s="34">
        <v>13319.93</v>
      </c>
      <c r="K40" s="39">
        <v>609.12</v>
      </c>
      <c r="L40" s="34">
        <v>55446.61</v>
      </c>
      <c r="M40" s="37">
        <v>922.65</v>
      </c>
      <c r="N40" s="37">
        <v>16400.68</v>
      </c>
      <c r="O40" s="37">
        <v>78.260000000000005</v>
      </c>
      <c r="P40" s="37">
        <v>23323.9</v>
      </c>
      <c r="Q40" s="39">
        <v>13590.4</v>
      </c>
      <c r="R40" s="34">
        <v>1130.71</v>
      </c>
      <c r="S40" s="85">
        <f t="shared" si="1"/>
        <v>23.323900000000002</v>
      </c>
      <c r="T40" s="85">
        <f t="shared" si="2"/>
        <v>67.543770000000009</v>
      </c>
      <c r="U40" s="85">
        <f t="shared" si="3"/>
        <v>31.330639999999999</v>
      </c>
      <c r="V40" s="85">
        <f t="shared" si="4"/>
        <v>14.721110000000001</v>
      </c>
      <c r="W40" s="85"/>
      <c r="X40" s="85"/>
      <c r="Y40" s="85"/>
      <c r="Z40" s="85"/>
      <c r="AA40" s="90">
        <v>110.3874</v>
      </c>
      <c r="AB40" s="91">
        <v>87.743399999999994</v>
      </c>
      <c r="AC40" s="88">
        <f t="shared" si="5"/>
        <v>149900.71</v>
      </c>
      <c r="AD40" s="88"/>
    </row>
    <row r="41" spans="1:30" ht="18.75" x14ac:dyDescent="0.3">
      <c r="A41" s="84">
        <v>2020</v>
      </c>
      <c r="B41" s="83">
        <v>4</v>
      </c>
      <c r="C41" s="41">
        <v>249944.39</v>
      </c>
      <c r="D41" s="45">
        <v>252657.03</v>
      </c>
      <c r="E41" s="37">
        <f t="shared" si="0"/>
        <v>-2712.6399999999849</v>
      </c>
      <c r="F41" s="32" t="s">
        <v>247</v>
      </c>
      <c r="G41" s="34">
        <v>73171.990000000005</v>
      </c>
      <c r="H41" s="37">
        <v>64923.95</v>
      </c>
      <c r="I41" s="39">
        <v>8248.0400000000009</v>
      </c>
      <c r="J41" s="34">
        <v>14863.16</v>
      </c>
      <c r="K41" s="39">
        <v>1085.2</v>
      </c>
      <c r="L41" s="34">
        <v>163536.68</v>
      </c>
      <c r="M41" s="37">
        <v>824.05</v>
      </c>
      <c r="N41" s="37">
        <v>26032.240000000002</v>
      </c>
      <c r="O41" s="37">
        <v>78.260000000000005</v>
      </c>
      <c r="P41" s="37">
        <v>104053.37</v>
      </c>
      <c r="Q41" s="39">
        <v>31418.05</v>
      </c>
      <c r="R41" s="34">
        <v>1130.71</v>
      </c>
      <c r="S41" s="85">
        <f t="shared" si="1"/>
        <v>104.05337</v>
      </c>
      <c r="T41" s="85">
        <f t="shared" si="2"/>
        <v>73.171990000000008</v>
      </c>
      <c r="U41" s="85">
        <f t="shared" si="3"/>
        <v>42.882909999999995</v>
      </c>
      <c r="V41" s="85">
        <f t="shared" si="4"/>
        <v>32.548760000000001</v>
      </c>
      <c r="W41" s="85"/>
      <c r="X41" s="85"/>
      <c r="Y41" s="85"/>
      <c r="Z41" s="85"/>
      <c r="AA41" s="90">
        <v>104.73735000000001</v>
      </c>
      <c r="AB41" s="91">
        <v>81.101979999999998</v>
      </c>
      <c r="AC41" s="88">
        <f t="shared" si="5"/>
        <v>282989.88</v>
      </c>
      <c r="AD41" s="88"/>
    </row>
    <row r="42" spans="1:30" ht="18.75" x14ac:dyDescent="0.3">
      <c r="A42" s="84">
        <v>2021</v>
      </c>
      <c r="B42" s="83">
        <v>1</v>
      </c>
      <c r="C42" s="41">
        <v>291592.26</v>
      </c>
      <c r="D42" s="45">
        <v>293943.39</v>
      </c>
      <c r="E42" s="37">
        <f t="shared" si="0"/>
        <v>-2351.1300000000047</v>
      </c>
      <c r="F42" s="32" t="s">
        <v>248</v>
      </c>
      <c r="G42" s="34">
        <v>77006.179999999993</v>
      </c>
      <c r="H42" s="37">
        <v>68080.72</v>
      </c>
      <c r="I42" s="39">
        <v>8925.4699999999993</v>
      </c>
      <c r="J42" s="34">
        <v>13884.06</v>
      </c>
      <c r="K42" s="39">
        <v>1131.69</v>
      </c>
      <c r="L42" s="34">
        <v>201921.46</v>
      </c>
      <c r="M42" s="37">
        <v>1143</v>
      </c>
      <c r="N42" s="37">
        <v>32526.02</v>
      </c>
      <c r="O42" s="37">
        <v>78.260000000000005</v>
      </c>
      <c r="P42" s="37">
        <v>137071.82</v>
      </c>
      <c r="Q42" s="39">
        <v>29971.64</v>
      </c>
      <c r="R42" s="34">
        <v>1130.71</v>
      </c>
      <c r="S42" s="85">
        <f t="shared" si="1"/>
        <v>137.07182</v>
      </c>
      <c r="T42" s="85">
        <f t="shared" si="2"/>
        <v>77.006179999999986</v>
      </c>
      <c r="U42" s="85">
        <f t="shared" si="3"/>
        <v>48.763030000000008</v>
      </c>
      <c r="V42" s="85">
        <f t="shared" si="4"/>
        <v>31.102349999999998</v>
      </c>
      <c r="W42" s="85"/>
      <c r="X42" s="85"/>
      <c r="Y42" s="85"/>
      <c r="Z42" s="85"/>
      <c r="AA42" s="90">
        <v>86.889330000000001</v>
      </c>
      <c r="AB42" s="91">
        <v>80.104339999999993</v>
      </c>
      <c r="AC42" s="88">
        <f t="shared" si="5"/>
        <v>322783.33999999997</v>
      </c>
      <c r="AD42" s="88"/>
    </row>
    <row r="43" spans="1:30" ht="18.75" x14ac:dyDescent="0.3">
      <c r="A43" s="84">
        <v>2021</v>
      </c>
      <c r="B43" s="83">
        <v>2</v>
      </c>
      <c r="C43" s="41">
        <v>186556.81</v>
      </c>
      <c r="D43" s="45">
        <v>188136.85</v>
      </c>
      <c r="E43" s="37">
        <f t="shared" si="0"/>
        <v>-1580.0400000000081</v>
      </c>
      <c r="F43" s="32" t="s">
        <v>249</v>
      </c>
      <c r="G43" s="34">
        <v>70402.89</v>
      </c>
      <c r="H43" s="37">
        <v>64016.959999999999</v>
      </c>
      <c r="I43" s="39">
        <v>6385.94</v>
      </c>
      <c r="J43" s="34">
        <v>10428.44</v>
      </c>
      <c r="K43" s="39">
        <v>667.24</v>
      </c>
      <c r="L43" s="34">
        <v>106638.27</v>
      </c>
      <c r="M43" s="37">
        <v>1067.46</v>
      </c>
      <c r="N43" s="37">
        <v>17729.849999999999</v>
      </c>
      <c r="O43" s="37">
        <v>78.260000000000005</v>
      </c>
      <c r="P43" s="37">
        <v>65071.98</v>
      </c>
      <c r="Q43" s="39">
        <v>21560.01</v>
      </c>
      <c r="R43" s="34">
        <v>1130.71</v>
      </c>
      <c r="S43" s="85">
        <f t="shared" si="1"/>
        <v>65.071979999999996</v>
      </c>
      <c r="T43" s="85">
        <f t="shared" si="2"/>
        <v>70.402889999999999</v>
      </c>
      <c r="U43" s="85">
        <f t="shared" si="3"/>
        <v>29.971249999999998</v>
      </c>
      <c r="V43" s="85">
        <f t="shared" si="4"/>
        <v>22.690719999999999</v>
      </c>
      <c r="W43" s="85"/>
      <c r="X43" s="85"/>
      <c r="Y43" s="85"/>
      <c r="Z43" s="85"/>
      <c r="AA43" s="90">
        <v>86.79616</v>
      </c>
      <c r="AB43" s="91">
        <v>75.034580000000005</v>
      </c>
      <c r="AC43" s="88">
        <f t="shared" si="5"/>
        <v>209029.61000000002</v>
      </c>
      <c r="AD43" s="88"/>
    </row>
    <row r="44" spans="1:30" ht="18.75" x14ac:dyDescent="0.3">
      <c r="A44" s="84">
        <v>2021</v>
      </c>
      <c r="B44" s="83">
        <v>3</v>
      </c>
      <c r="C44" s="41">
        <v>135107.12</v>
      </c>
      <c r="D44" s="42">
        <v>135936.04999999999</v>
      </c>
      <c r="E44" s="37">
        <f t="shared" si="0"/>
        <v>-828.92999999999302</v>
      </c>
      <c r="F44" s="32" t="s">
        <v>251</v>
      </c>
      <c r="G44" s="47">
        <v>66149.36</v>
      </c>
      <c r="H44" s="35">
        <v>60403.5</v>
      </c>
      <c r="I44" s="35">
        <v>5745.86</v>
      </c>
      <c r="J44" s="47">
        <v>12278.34</v>
      </c>
      <c r="K44" s="35">
        <v>591.72</v>
      </c>
      <c r="L44" s="47">
        <v>56916.63</v>
      </c>
      <c r="M44" s="35">
        <v>1028.3800000000001</v>
      </c>
      <c r="N44" s="35">
        <v>18968.400000000001</v>
      </c>
      <c r="O44" s="35">
        <v>78.260000000000005</v>
      </c>
      <c r="P44" s="35">
        <v>20559.599999999999</v>
      </c>
      <c r="Q44" s="35">
        <v>15151.28</v>
      </c>
      <c r="R44" s="47">
        <v>1130.71</v>
      </c>
      <c r="S44" s="85">
        <f t="shared" si="1"/>
        <v>20.5596</v>
      </c>
      <c r="T44" s="85">
        <f t="shared" si="2"/>
        <v>66.149360000000001</v>
      </c>
      <c r="U44" s="85">
        <f t="shared" si="3"/>
        <v>32.945099999999996</v>
      </c>
      <c r="V44" s="85">
        <f t="shared" si="4"/>
        <v>16.28199</v>
      </c>
      <c r="W44" s="85"/>
      <c r="X44" s="85"/>
      <c r="Y44" s="85"/>
      <c r="Z44" s="85"/>
      <c r="AA44" s="90">
        <v>97.413440000000008</v>
      </c>
      <c r="AB44" s="91">
        <v>72.434880000000007</v>
      </c>
      <c r="AC44" s="88">
        <f t="shared" si="5"/>
        <v>150495.60999999999</v>
      </c>
      <c r="AD44" s="88"/>
    </row>
    <row r="45" spans="1:30" ht="18.75" x14ac:dyDescent="0.3">
      <c r="A45" s="84">
        <v>2021</v>
      </c>
      <c r="B45" s="83">
        <v>4</v>
      </c>
      <c r="C45" s="41">
        <v>234055.88</v>
      </c>
      <c r="D45" s="42">
        <v>236766.65</v>
      </c>
      <c r="E45" s="37">
        <f t="shared" si="0"/>
        <v>-2710.7699999999895</v>
      </c>
      <c r="F45" s="32" t="s">
        <v>250</v>
      </c>
      <c r="G45" s="47">
        <v>70623.58</v>
      </c>
      <c r="H45" s="35">
        <v>62375.54</v>
      </c>
      <c r="I45" s="35">
        <v>8248.0400000000009</v>
      </c>
      <c r="J45" s="47">
        <v>13475.11</v>
      </c>
      <c r="K45" s="35">
        <v>891.58</v>
      </c>
      <c r="L45" s="47">
        <v>151776.38</v>
      </c>
      <c r="M45" s="35">
        <v>957.83</v>
      </c>
      <c r="N45" s="35">
        <v>26012.46</v>
      </c>
      <c r="O45" s="35">
        <v>78.260000000000005</v>
      </c>
      <c r="P45" s="35">
        <v>95044.04</v>
      </c>
      <c r="Q45" s="35">
        <v>28553.08</v>
      </c>
      <c r="R45" s="47">
        <v>1130.71</v>
      </c>
      <c r="S45" s="85">
        <f t="shared" si="1"/>
        <v>95.044039999999995</v>
      </c>
      <c r="T45" s="85">
        <f t="shared" si="2"/>
        <v>70.623580000000004</v>
      </c>
      <c r="U45" s="85">
        <f t="shared" si="3"/>
        <v>41.415240000000004</v>
      </c>
      <c r="V45" s="85">
        <f t="shared" si="4"/>
        <v>29.683790000000002</v>
      </c>
      <c r="W45" s="85"/>
      <c r="X45" s="85"/>
      <c r="Y45" s="85"/>
      <c r="Z45" s="85"/>
      <c r="AA45" s="92">
        <v>96.986779999999996</v>
      </c>
      <c r="AB45" s="93">
        <v>64.639189999999999</v>
      </c>
      <c r="AC45" s="88">
        <f t="shared" si="5"/>
        <v>264428.15000000002</v>
      </c>
      <c r="AD45" s="88"/>
    </row>
    <row r="46" spans="1:30" ht="15.75" x14ac:dyDescent="0.25">
      <c r="B46" s="83"/>
    </row>
    <row r="47" spans="1:30" ht="15.75" x14ac:dyDescent="0.25">
      <c r="B47" s="83"/>
      <c r="D47" s="85">
        <f>100*D42/D38-100</f>
        <v>8.8870621480353691</v>
      </c>
    </row>
    <row r="48" spans="1:30" ht="15.75" x14ac:dyDescent="0.25">
      <c r="B48" s="83"/>
      <c r="C48" s="85">
        <f t="shared" ref="C48:D50" si="6">100*C42/C38-100</f>
        <v>8.255635763131707</v>
      </c>
      <c r="D48" s="85">
        <f>100*D43/D39-100</f>
        <v>23.99693212191211</v>
      </c>
    </row>
    <row r="49" spans="2:22" ht="15.75" x14ac:dyDescent="0.25">
      <c r="B49" s="83"/>
      <c r="C49" s="85">
        <f t="shared" si="6"/>
        <v>23.630216600450197</v>
      </c>
      <c r="D49" s="85">
        <f>100*D44/D40-100</f>
        <v>-0.71821075490973385</v>
      </c>
    </row>
    <row r="50" spans="2:22" ht="15.75" x14ac:dyDescent="0.25">
      <c r="B50" s="83"/>
      <c r="C50" s="85">
        <f t="shared" si="6"/>
        <v>-0.56117049894463378</v>
      </c>
      <c r="D50" s="85">
        <f>100*D45/D41-100</f>
        <v>-6.2893084748126711</v>
      </c>
      <c r="G50" s="85">
        <f>100*G45/G41-100</f>
        <v>-3.4827671080149685</v>
      </c>
    </row>
    <row r="51" spans="2:22" ht="15.75" x14ac:dyDescent="0.25">
      <c r="B51" s="83"/>
      <c r="C51" s="85">
        <f>100*C45/C41-100</f>
        <v>-6.356818010598289</v>
      </c>
      <c r="D51" s="85">
        <f>SUM(D42:D45)*100/SUM(D38:D41)-100</f>
        <v>5.3653753517339169</v>
      </c>
      <c r="G51" s="85">
        <f>SUM(G42:G45)*100/SUM(G38:G41)-100</f>
        <v>8.995823722881795</v>
      </c>
      <c r="S51" s="85">
        <f>SUM(S42:S45)*100/SUM(S38:S41)-100</f>
        <v>6.1633225034178025</v>
      </c>
      <c r="T51" s="85">
        <f>SUM(T42:T45)*100/SUM(T38:T41)-100</f>
        <v>8.9958237228817808</v>
      </c>
      <c r="U51" s="85">
        <f>SUM(U42:U45)*100/SUM(U38:U41)-100</f>
        <v>-2.5561049281674286</v>
      </c>
      <c r="V51" s="85">
        <f>SUM(V42:V45)*100/SUM(V38:V41)-100</f>
        <v>5.9939887880527323</v>
      </c>
    </row>
    <row r="52" spans="2:22" ht="15.75" x14ac:dyDescent="0.25">
      <c r="B52" s="83"/>
      <c r="C52" s="85"/>
      <c r="S52" s="85">
        <f>100*S45/S41-100</f>
        <v>-8.6583740632331399</v>
      </c>
      <c r="T52" s="85">
        <f t="shared" ref="T52:V52" si="7">100*T45/T41-100</f>
        <v>-3.4827671080149685</v>
      </c>
      <c r="U52" s="85">
        <f>100*U45/U41-100</f>
        <v>-3.4225056088777421</v>
      </c>
      <c r="V52" s="85">
        <f t="shared" si="7"/>
        <v>-8.802086469653517</v>
      </c>
    </row>
    <row r="53" spans="2:22" ht="15.75" x14ac:dyDescent="0.25">
      <c r="B53" s="83"/>
    </row>
    <row r="54" spans="2:22" ht="15.75" x14ac:dyDescent="0.25">
      <c r="B54" s="83"/>
    </row>
    <row r="55" spans="2:22" ht="15.75" x14ac:dyDescent="0.25">
      <c r="B55" s="83"/>
    </row>
    <row r="56" spans="2:22" ht="15.75" x14ac:dyDescent="0.25">
      <c r="B56" s="83"/>
    </row>
    <row r="57" spans="2:22" ht="15.75" x14ac:dyDescent="0.25">
      <c r="B57" s="83"/>
    </row>
    <row r="58" spans="2:22" ht="15.75" x14ac:dyDescent="0.25">
      <c r="B58" s="83"/>
    </row>
    <row r="59" spans="2:22" ht="15.75" x14ac:dyDescent="0.25">
      <c r="B59" s="83"/>
    </row>
    <row r="60" spans="2:22" ht="15.75" x14ac:dyDescent="0.25">
      <c r="B60" s="83"/>
    </row>
    <row r="61" spans="2:22" ht="15.75" x14ac:dyDescent="0.25">
      <c r="B61" s="83"/>
    </row>
    <row r="62" spans="2:22" ht="15.75" x14ac:dyDescent="0.25">
      <c r="B62" s="83"/>
    </row>
    <row r="63" spans="2:22" ht="15.75" x14ac:dyDescent="0.25">
      <c r="B63" s="83"/>
    </row>
    <row r="64" spans="2:22" ht="15.75" x14ac:dyDescent="0.25">
      <c r="B64" s="83"/>
    </row>
    <row r="65" spans="2:2" ht="15.75" x14ac:dyDescent="0.25">
      <c r="B65" s="83"/>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72"/>
  <sheetViews>
    <sheetView topLeftCell="A7" zoomScaleNormal="100" workbookViewId="0">
      <selection activeCell="H7" sqref="H7:H272"/>
    </sheetView>
  </sheetViews>
  <sheetFormatPr defaultRowHeight="15.75" x14ac:dyDescent="0.25"/>
  <cols>
    <col min="1" max="1" width="9.140625" style="29"/>
    <col min="2" max="2" width="31.28515625" style="29" customWidth="1"/>
    <col min="3" max="3" width="17" style="29" customWidth="1"/>
    <col min="4" max="4" width="16.42578125" style="29" customWidth="1"/>
    <col min="5" max="5" width="14.140625" style="29" customWidth="1"/>
    <col min="6" max="6" width="13.28515625" style="29" customWidth="1"/>
    <col min="7" max="8" width="14.140625" style="29" customWidth="1"/>
    <col min="9" max="9" width="12.7109375" style="29" customWidth="1"/>
    <col min="10" max="12" width="14.42578125" style="29" customWidth="1"/>
    <col min="13" max="14" width="11.7109375" style="29" customWidth="1"/>
    <col min="15" max="15" width="12.28515625" style="29" customWidth="1"/>
    <col min="16" max="16" width="11.28515625" style="29" customWidth="1"/>
    <col min="17" max="17" width="12.140625" style="29" customWidth="1"/>
    <col min="18" max="18" width="12.5703125" style="29" customWidth="1"/>
    <col min="19" max="21" width="11.5703125" style="29" customWidth="1"/>
    <col min="22" max="22" width="12.28515625" style="29" customWidth="1"/>
    <col min="23" max="23" width="11.7109375" style="29" customWidth="1"/>
    <col min="24" max="24" width="12.7109375" style="29" customWidth="1"/>
    <col min="25" max="25" width="11.7109375" style="29" customWidth="1"/>
    <col min="26" max="26" width="14.140625" style="29" customWidth="1"/>
    <col min="27" max="30" width="11.7109375" style="29" customWidth="1"/>
    <col min="31" max="31" width="13.140625" style="29" customWidth="1"/>
    <col min="32" max="32" width="17" style="29" customWidth="1"/>
    <col min="33" max="36" width="9.5703125" style="29" customWidth="1"/>
    <col min="37" max="16384" width="9.140625" style="29"/>
  </cols>
  <sheetData>
    <row r="1" spans="1:36" ht="45" customHeight="1" x14ac:dyDescent="0.25">
      <c r="B1" s="56" t="s">
        <v>132</v>
      </c>
    </row>
    <row r="2" spans="1:36" ht="20.25" customHeight="1" x14ac:dyDescent="0.25">
      <c r="B2" s="50" t="s">
        <v>26</v>
      </c>
    </row>
    <row r="3" spans="1:36" s="59" customFormat="1" ht="20.25" customHeight="1" x14ac:dyDescent="0.25">
      <c r="B3" s="50" t="s">
        <v>120</v>
      </c>
      <c r="C3" s="57"/>
      <c r="D3" s="57"/>
      <c r="E3" s="57"/>
      <c r="F3" s="57"/>
      <c r="G3" s="57"/>
      <c r="H3" s="58"/>
      <c r="I3" s="57"/>
      <c r="J3" s="57"/>
      <c r="K3" s="57"/>
      <c r="L3" s="57"/>
      <c r="M3" s="57"/>
      <c r="N3" s="57"/>
      <c r="O3" s="57"/>
    </row>
    <row r="4" spans="1:36" ht="20.25" customHeight="1" x14ac:dyDescent="0.25">
      <c r="B4" s="54"/>
      <c r="C4" s="61" t="s">
        <v>133</v>
      </c>
      <c r="D4" s="61"/>
      <c r="E4" s="61"/>
      <c r="F4" s="61"/>
      <c r="G4" s="61" t="s">
        <v>134</v>
      </c>
      <c r="H4" s="61"/>
      <c r="I4" s="61"/>
      <c r="J4" s="63"/>
      <c r="K4" s="64"/>
      <c r="L4" s="64"/>
      <c r="M4" s="64"/>
      <c r="N4" s="64"/>
      <c r="O4" s="64"/>
      <c r="P4" s="61"/>
      <c r="Q4" s="61"/>
      <c r="R4" s="61"/>
      <c r="S4" s="61"/>
      <c r="T4" s="61"/>
      <c r="U4" s="61"/>
      <c r="V4" s="61"/>
      <c r="W4" s="61"/>
      <c r="X4" s="61"/>
      <c r="Y4" s="61"/>
      <c r="Z4" s="61"/>
      <c r="AA4" s="61"/>
      <c r="AB4" s="61"/>
      <c r="AC4" s="61"/>
      <c r="AD4" s="61"/>
      <c r="AE4" s="65"/>
      <c r="AF4" s="66"/>
    </row>
    <row r="5" spans="1:36" s="68" customFormat="1" ht="20.25" customHeight="1" x14ac:dyDescent="0.25">
      <c r="B5" s="67"/>
      <c r="C5" s="61" t="s">
        <v>124</v>
      </c>
      <c r="D5" s="66" t="s">
        <v>135</v>
      </c>
      <c r="E5" s="61" t="s">
        <v>136</v>
      </c>
      <c r="F5" s="61"/>
      <c r="G5" s="61"/>
      <c r="H5" s="61"/>
      <c r="I5" s="61"/>
      <c r="J5" s="61"/>
      <c r="K5" s="64"/>
      <c r="L5" s="64"/>
      <c r="M5" s="64"/>
      <c r="N5" s="64"/>
      <c r="O5" s="64"/>
      <c r="P5" s="61"/>
      <c r="Q5" s="61"/>
      <c r="R5" s="61"/>
      <c r="S5" s="61"/>
      <c r="T5" s="61"/>
      <c r="U5" s="61"/>
      <c r="V5" s="61"/>
      <c r="W5" s="61"/>
      <c r="X5" s="61"/>
      <c r="Y5" s="61"/>
      <c r="Z5" s="61"/>
      <c r="AA5" s="61"/>
      <c r="AB5" s="61"/>
      <c r="AC5" s="61"/>
      <c r="AD5" s="61"/>
      <c r="AE5" s="64"/>
      <c r="AF5" s="67"/>
      <c r="AG5" s="61" t="s">
        <v>122</v>
      </c>
      <c r="AH5" s="60"/>
      <c r="AI5" s="60"/>
      <c r="AJ5" s="60"/>
    </row>
    <row r="6" spans="1:36" ht="54.95" customHeight="1" x14ac:dyDescent="0.25">
      <c r="B6" s="69" t="s">
        <v>121</v>
      </c>
      <c r="C6" s="52" t="s">
        <v>137</v>
      </c>
      <c r="D6" s="51" t="s">
        <v>138</v>
      </c>
      <c r="E6" s="49" t="s">
        <v>139</v>
      </c>
      <c r="F6" s="53" t="s">
        <v>140</v>
      </c>
      <c r="G6" s="52" t="s">
        <v>141</v>
      </c>
      <c r="H6" s="52" t="s">
        <v>142</v>
      </c>
      <c r="I6" s="52" t="s">
        <v>143</v>
      </c>
      <c r="J6" s="52" t="s">
        <v>144</v>
      </c>
      <c r="K6" s="52" t="s">
        <v>145</v>
      </c>
      <c r="L6" s="52" t="s">
        <v>205</v>
      </c>
      <c r="M6" s="52" t="s">
        <v>146</v>
      </c>
      <c r="N6" s="52" t="s">
        <v>147</v>
      </c>
      <c r="O6" s="52" t="s">
        <v>124</v>
      </c>
      <c r="P6" s="52" t="s">
        <v>148</v>
      </c>
      <c r="Q6" s="52" t="s">
        <v>149</v>
      </c>
      <c r="R6" s="52" t="s">
        <v>150</v>
      </c>
      <c r="S6" s="52" t="s">
        <v>151</v>
      </c>
      <c r="T6" s="52" t="s">
        <v>152</v>
      </c>
      <c r="U6" s="52" t="s">
        <v>135</v>
      </c>
      <c r="V6" s="52" t="s">
        <v>153</v>
      </c>
      <c r="W6" s="52" t="s">
        <v>136</v>
      </c>
      <c r="X6" s="52" t="s">
        <v>154</v>
      </c>
      <c r="Y6" s="52" t="s">
        <v>155</v>
      </c>
      <c r="Z6" s="53" t="s">
        <v>156</v>
      </c>
      <c r="AA6" s="62" t="s">
        <v>123</v>
      </c>
      <c r="AB6" s="52" t="s">
        <v>124</v>
      </c>
      <c r="AC6" s="52" t="s">
        <v>125</v>
      </c>
      <c r="AD6" s="52" t="s">
        <v>126</v>
      </c>
      <c r="AE6" s="52" t="s">
        <v>127</v>
      </c>
      <c r="AF6" s="52" t="s">
        <v>128</v>
      </c>
      <c r="AG6" s="52" t="s">
        <v>129</v>
      </c>
      <c r="AH6" s="53" t="s">
        <v>130</v>
      </c>
      <c r="AI6" s="62" t="s">
        <v>131</v>
      </c>
    </row>
    <row r="7" spans="1:36" ht="20.25" customHeight="1" x14ac:dyDescent="0.25">
      <c r="A7" s="29">
        <f>Table4.4_supplementary_information_on_the_origin_of_uk_gas_imports_monthly_data_gwh[[#This Row],[Algeria]]/1000</f>
        <v>1.2250000000000002E-3</v>
      </c>
      <c r="B7" s="75" t="s">
        <v>157</v>
      </c>
      <c r="C7" s="94">
        <v>3.968</v>
      </c>
      <c r="D7" s="95">
        <v>18.379000000000001</v>
      </c>
      <c r="E7" s="95">
        <v>81.756</v>
      </c>
      <c r="F7" s="97">
        <f>SUM(Table4.4_supplementary_information_on_the_origin_of_uk_gas_imports_monthly_data_gwh[[#This Row],[Bacton to Zeebrugge Interconnector]:[Total Norway pipeline]])</f>
        <v>104.10300000000001</v>
      </c>
      <c r="G7" s="94">
        <v>59.302</v>
      </c>
      <c r="H7" s="94">
        <v>0</v>
      </c>
      <c r="I7" s="94">
        <v>5.0439999999999996</v>
      </c>
      <c r="J7" s="94">
        <v>1.5760000000000001</v>
      </c>
      <c r="K7" s="94">
        <v>1.2250000000000001</v>
      </c>
      <c r="L7" s="94">
        <f>SUM(Table4.4_supplementary_information_on_the_origin_of_uk_gas_imports_monthly_data_gwh[[#This Row],[Angola]:[Yemen]])</f>
        <v>12.399000000000001</v>
      </c>
      <c r="M7" s="94">
        <v>0</v>
      </c>
      <c r="N7" s="94">
        <v>0</v>
      </c>
      <c r="O7" s="94">
        <v>0</v>
      </c>
      <c r="P7" s="94">
        <v>0</v>
      </c>
      <c r="Q7" s="94">
        <v>0</v>
      </c>
      <c r="R7" s="94">
        <v>0</v>
      </c>
      <c r="S7" s="94">
        <v>0</v>
      </c>
      <c r="T7" s="94">
        <v>0</v>
      </c>
      <c r="U7" s="94">
        <v>0</v>
      </c>
      <c r="V7" s="94">
        <v>7.3150000000000004</v>
      </c>
      <c r="W7" s="94">
        <v>1.1970000000000001</v>
      </c>
      <c r="X7" s="94">
        <v>0</v>
      </c>
      <c r="Y7" s="94">
        <v>3.887</v>
      </c>
      <c r="Z7" s="96">
        <f>SUM(Table4.4_supplementary_information_on_the_origin_of_uk_gas_imports_monthly_data_gwh[[#This Row],[Qatar]:[other]])</f>
        <v>79.545999999999992</v>
      </c>
      <c r="AA7" s="94">
        <v>183647</v>
      </c>
      <c r="AB7" s="76">
        <v>2402</v>
      </c>
      <c r="AC7" s="76">
        <v>5059</v>
      </c>
      <c r="AD7" s="77">
        <v>44</v>
      </c>
      <c r="AE7" s="76">
        <v>13631</v>
      </c>
      <c r="AF7" s="77">
        <v>312</v>
      </c>
      <c r="AG7" s="77">
        <v>0</v>
      </c>
      <c r="AH7" s="97">
        <v>21.448</v>
      </c>
      <c r="AI7" s="78">
        <v>162199</v>
      </c>
    </row>
    <row r="8" spans="1:36" ht="20.25" customHeight="1" x14ac:dyDescent="0.25">
      <c r="A8" s="29">
        <f>Table4.4_supplementary_information_on_the_origin_of_uk_gas_imports_monthly_data_gwh[[#This Row],[Algeria]]/1000</f>
        <v>1.4610000000000001E-3</v>
      </c>
      <c r="B8" s="75" t="s">
        <v>158</v>
      </c>
      <c r="C8" s="94">
        <v>0</v>
      </c>
      <c r="D8" s="95">
        <v>15.087999999999999</v>
      </c>
      <c r="E8" s="95">
        <v>34.381999999999998</v>
      </c>
      <c r="F8" s="97">
        <f>SUM(Table4.4_supplementary_information_on_the_origin_of_uk_gas_imports_monthly_data_gwh[[#This Row],[Bacton to Zeebrugge Interconnector]:[Total Norway pipeline]])</f>
        <v>49.47</v>
      </c>
      <c r="G8" s="94">
        <v>66.028999999999996</v>
      </c>
      <c r="H8" s="94">
        <v>0</v>
      </c>
      <c r="I8" s="94">
        <v>0.86</v>
      </c>
      <c r="J8" s="94">
        <v>0</v>
      </c>
      <c r="K8" s="94">
        <v>1.4610000000000001</v>
      </c>
      <c r="L8" s="94">
        <f>SUM(Table4.4_supplementary_information_on_the_origin_of_uk_gas_imports_monthly_data_gwh[[#This Row],[Angola]:[Yemen]])</f>
        <v>14.385999999999999</v>
      </c>
      <c r="M8" s="94">
        <v>0</v>
      </c>
      <c r="N8" s="94">
        <v>0</v>
      </c>
      <c r="O8" s="94">
        <v>0</v>
      </c>
      <c r="P8" s="94">
        <v>0</v>
      </c>
      <c r="Q8" s="94">
        <v>0</v>
      </c>
      <c r="R8" s="94">
        <v>0.89</v>
      </c>
      <c r="S8" s="94">
        <v>0</v>
      </c>
      <c r="T8" s="94">
        <v>0</v>
      </c>
      <c r="U8" s="94">
        <v>0</v>
      </c>
      <c r="V8" s="94">
        <v>5.7110000000000003</v>
      </c>
      <c r="W8" s="94">
        <v>6.5949999999999998</v>
      </c>
      <c r="X8" s="94">
        <v>0</v>
      </c>
      <c r="Y8" s="94">
        <v>1.19</v>
      </c>
      <c r="Z8" s="96">
        <f>SUM(Table4.4_supplementary_information_on_the_origin_of_uk_gas_imports_monthly_data_gwh[[#This Row],[Qatar]:[other]])</f>
        <v>82.73599999999999</v>
      </c>
      <c r="AA8" s="94">
        <v>132207</v>
      </c>
      <c r="AB8" s="76">
        <v>35475</v>
      </c>
      <c r="AC8" s="76">
        <v>4326</v>
      </c>
      <c r="AD8" s="77">
        <v>30</v>
      </c>
      <c r="AE8" s="76">
        <v>13055</v>
      </c>
      <c r="AF8" s="77">
        <v>289</v>
      </c>
      <c r="AG8" s="77">
        <v>0</v>
      </c>
      <c r="AH8" s="97">
        <v>53.176000000000002</v>
      </c>
      <c r="AI8" s="78">
        <v>79031</v>
      </c>
    </row>
    <row r="9" spans="1:36" ht="20.25" customHeight="1" x14ac:dyDescent="0.25">
      <c r="A9" s="29">
        <f>Table4.4_supplementary_information_on_the_origin_of_uk_gas_imports_monthly_data_gwh[[#This Row],[Algeria]]/1000</f>
        <v>0</v>
      </c>
      <c r="B9" s="75" t="s">
        <v>159</v>
      </c>
      <c r="C9" s="94">
        <v>0</v>
      </c>
      <c r="D9" s="95">
        <v>13.611000000000001</v>
      </c>
      <c r="E9" s="95">
        <v>50.076000000000001</v>
      </c>
      <c r="F9" s="97">
        <f>SUM(Table4.4_supplementary_information_on_the_origin_of_uk_gas_imports_monthly_data_gwh[[#This Row],[Bacton to Zeebrugge Interconnector]:[Total Norway pipeline]])</f>
        <v>63.686999999999998</v>
      </c>
      <c r="G9" s="94">
        <v>59.369</v>
      </c>
      <c r="H9" s="94">
        <v>0</v>
      </c>
      <c r="I9" s="94">
        <v>0</v>
      </c>
      <c r="J9" s="94">
        <v>0</v>
      </c>
      <c r="K9" s="94">
        <v>0</v>
      </c>
      <c r="L9" s="94">
        <f>SUM(Table4.4_supplementary_information_on_the_origin_of_uk_gas_imports_monthly_data_gwh[[#This Row],[Angola]:[Yemen]])</f>
        <v>1.444</v>
      </c>
      <c r="M9" s="94">
        <v>0</v>
      </c>
      <c r="N9" s="94">
        <v>0</v>
      </c>
      <c r="O9" s="94">
        <v>0</v>
      </c>
      <c r="P9" s="94">
        <v>0</v>
      </c>
      <c r="Q9" s="94">
        <v>0</v>
      </c>
      <c r="R9" s="94">
        <v>0</v>
      </c>
      <c r="S9" s="94">
        <v>0</v>
      </c>
      <c r="T9" s="94">
        <v>0</v>
      </c>
      <c r="U9" s="94">
        <v>0</v>
      </c>
      <c r="V9" s="94">
        <v>0</v>
      </c>
      <c r="W9" s="94">
        <v>0</v>
      </c>
      <c r="X9" s="94">
        <v>0</v>
      </c>
      <c r="Y9" s="94">
        <v>1.444</v>
      </c>
      <c r="Z9" s="96">
        <f>SUM(Table4.4_supplementary_information_on_the_origin_of_uk_gas_imports_monthly_data_gwh[[#This Row],[Qatar]:[other]])</f>
        <v>60.813000000000002</v>
      </c>
      <c r="AA9" s="94">
        <v>124500</v>
      </c>
      <c r="AB9" s="76">
        <v>33033</v>
      </c>
      <c r="AC9" s="76">
        <v>3686</v>
      </c>
      <c r="AD9" s="77">
        <v>24</v>
      </c>
      <c r="AE9" s="76">
        <v>14602</v>
      </c>
      <c r="AF9" s="77">
        <v>251</v>
      </c>
      <c r="AG9" s="77">
        <v>0</v>
      </c>
      <c r="AH9" s="97">
        <v>51.597000000000001</v>
      </c>
      <c r="AI9" s="78">
        <v>72904</v>
      </c>
    </row>
    <row r="10" spans="1:36" ht="20.25" customHeight="1" x14ac:dyDescent="0.25">
      <c r="A10" s="29">
        <f>Table4.4_supplementary_information_on_the_origin_of_uk_gas_imports_monthly_data_gwh[[#This Row],[Algeria]]/1000</f>
        <v>0</v>
      </c>
      <c r="B10" s="75" t="s">
        <v>160</v>
      </c>
      <c r="C10" s="94">
        <v>6.4000000000000001E-2</v>
      </c>
      <c r="D10" s="95">
        <v>21.923999999999999</v>
      </c>
      <c r="E10" s="95">
        <v>83.429000000000002</v>
      </c>
      <c r="F10" s="97">
        <f>SUM(Table4.4_supplementary_information_on_the_origin_of_uk_gas_imports_monthly_data_gwh[[#This Row],[Bacton to Zeebrugge Interconnector]:[Total Norway pipeline]])</f>
        <v>105.417</v>
      </c>
      <c r="G10" s="94">
        <v>49.377000000000002</v>
      </c>
      <c r="H10" s="94">
        <v>0</v>
      </c>
      <c r="I10" s="94">
        <v>0</v>
      </c>
      <c r="J10" s="94">
        <v>0</v>
      </c>
      <c r="K10" s="94">
        <v>0</v>
      </c>
      <c r="L10" s="94">
        <f>SUM(Table4.4_supplementary_information_on_the_origin_of_uk_gas_imports_monthly_data_gwh[[#This Row],[Angola]:[Yemen]])</f>
        <v>2.3220000000000001</v>
      </c>
      <c r="M10" s="94">
        <v>0</v>
      </c>
      <c r="N10" s="94">
        <v>0</v>
      </c>
      <c r="O10" s="94">
        <v>0</v>
      </c>
      <c r="P10" s="94">
        <v>0</v>
      </c>
      <c r="Q10" s="94">
        <v>0</v>
      </c>
      <c r="R10" s="94">
        <v>0</v>
      </c>
      <c r="S10" s="94">
        <v>0</v>
      </c>
      <c r="T10" s="94">
        <v>0</v>
      </c>
      <c r="U10" s="94">
        <v>0</v>
      </c>
      <c r="V10" s="94">
        <v>0</v>
      </c>
      <c r="W10" s="94">
        <v>2.3220000000000001</v>
      </c>
      <c r="X10" s="94">
        <v>0</v>
      </c>
      <c r="Y10" s="94">
        <v>0</v>
      </c>
      <c r="Z10" s="96">
        <f>SUM(Table4.4_supplementary_information_on_the_origin_of_uk_gas_imports_monthly_data_gwh[[#This Row],[Qatar]:[other]])</f>
        <v>51.699000000000005</v>
      </c>
      <c r="AA10" s="94">
        <v>157116</v>
      </c>
      <c r="AB10" s="76">
        <v>30616</v>
      </c>
      <c r="AC10" s="76">
        <v>4473</v>
      </c>
      <c r="AD10" s="77">
        <v>21</v>
      </c>
      <c r="AE10" s="76">
        <v>15546</v>
      </c>
      <c r="AF10" s="77">
        <v>355</v>
      </c>
      <c r="AG10" s="77">
        <v>0</v>
      </c>
      <c r="AH10" s="97">
        <v>51.011000000000003</v>
      </c>
      <c r="AI10" s="78">
        <v>106105</v>
      </c>
    </row>
    <row r="11" spans="1:36" ht="20.25" customHeight="1" x14ac:dyDescent="0.25">
      <c r="A11" s="29">
        <f>Table4.4_supplementary_information_on_the_origin_of_uk_gas_imports_monthly_data_gwh[[#This Row],[Algeria]]/1000</f>
        <v>0</v>
      </c>
      <c r="B11" s="75" t="s">
        <v>161</v>
      </c>
      <c r="C11" s="94">
        <v>0.34100000000000003</v>
      </c>
      <c r="D11" s="95">
        <v>26.97</v>
      </c>
      <c r="E11" s="95">
        <v>100.88200000000001</v>
      </c>
      <c r="F11" s="97">
        <f>SUM(Table4.4_supplementary_information_on_the_origin_of_uk_gas_imports_monthly_data_gwh[[#This Row],[Bacton to Zeebrugge Interconnector]:[Total Norway pipeline]])</f>
        <v>128.19300000000001</v>
      </c>
      <c r="G11" s="94">
        <v>37.49</v>
      </c>
      <c r="H11" s="94">
        <v>0</v>
      </c>
      <c r="I11" s="94">
        <v>0</v>
      </c>
      <c r="J11" s="94">
        <v>0</v>
      </c>
      <c r="K11" s="94">
        <v>0</v>
      </c>
      <c r="L11" s="94">
        <f>SUM(Table4.4_supplementary_information_on_the_origin_of_uk_gas_imports_monthly_data_gwh[[#This Row],[Angola]:[Yemen]])</f>
        <v>1.7350000000000001</v>
      </c>
      <c r="M11" s="94">
        <v>0</v>
      </c>
      <c r="N11" s="94">
        <v>0</v>
      </c>
      <c r="O11" s="94">
        <v>0</v>
      </c>
      <c r="P11" s="94">
        <v>0</v>
      </c>
      <c r="Q11" s="94">
        <v>0</v>
      </c>
      <c r="R11" s="94">
        <v>0</v>
      </c>
      <c r="S11" s="94">
        <v>0</v>
      </c>
      <c r="T11" s="94">
        <v>0</v>
      </c>
      <c r="U11" s="94">
        <v>0</v>
      </c>
      <c r="V11" s="94">
        <v>0</v>
      </c>
      <c r="W11" s="94">
        <v>1.7350000000000001</v>
      </c>
      <c r="X11" s="94">
        <v>0</v>
      </c>
      <c r="Y11" s="94">
        <v>0</v>
      </c>
      <c r="Z11" s="96">
        <f>SUM(Table4.4_supplementary_information_on_the_origin_of_uk_gas_imports_monthly_data_gwh[[#This Row],[Qatar]:[other]])</f>
        <v>39.225000000000001</v>
      </c>
      <c r="AA11" s="94">
        <v>167417</v>
      </c>
      <c r="AB11" s="76">
        <v>9920</v>
      </c>
      <c r="AC11" s="76">
        <v>6409</v>
      </c>
      <c r="AD11" s="77">
        <v>20</v>
      </c>
      <c r="AE11" s="76">
        <v>13353</v>
      </c>
      <c r="AF11" s="77">
        <v>346</v>
      </c>
      <c r="AG11" s="77">
        <v>0</v>
      </c>
      <c r="AH11" s="97">
        <v>30.047999999999998</v>
      </c>
      <c r="AI11" s="78">
        <v>137369</v>
      </c>
    </row>
    <row r="12" spans="1:36" ht="20.25" customHeight="1" x14ac:dyDescent="0.25">
      <c r="A12" s="29">
        <f>Table4.4_supplementary_information_on_the_origin_of_uk_gas_imports_monthly_data_gwh[[#This Row],[Algeria]]/1000</f>
        <v>7.8899999999999999E-4</v>
      </c>
      <c r="B12" s="75" t="s">
        <v>162</v>
      </c>
      <c r="C12" s="94">
        <v>0.122</v>
      </c>
      <c r="D12" s="95">
        <v>17.603999999999999</v>
      </c>
      <c r="E12" s="95">
        <v>58.109000000000002</v>
      </c>
      <c r="F12" s="97">
        <f>SUM(Table4.4_supplementary_information_on_the_origin_of_uk_gas_imports_monthly_data_gwh[[#This Row],[Bacton to Zeebrugge Interconnector]:[Total Norway pipeline]])</f>
        <v>75.835000000000008</v>
      </c>
      <c r="G12" s="94">
        <v>47.158000000000001</v>
      </c>
      <c r="H12" s="94">
        <v>0</v>
      </c>
      <c r="I12" s="94">
        <v>0</v>
      </c>
      <c r="J12" s="94">
        <v>0</v>
      </c>
      <c r="K12" s="94">
        <v>0.78900000000000003</v>
      </c>
      <c r="L12" s="94">
        <f>SUM(Table4.4_supplementary_information_on_the_origin_of_uk_gas_imports_monthly_data_gwh[[#This Row],[Angola]:[Yemen]])</f>
        <v>0.13</v>
      </c>
      <c r="M12" s="94">
        <v>0</v>
      </c>
      <c r="N12" s="94">
        <v>0</v>
      </c>
      <c r="O12" s="94">
        <v>0</v>
      </c>
      <c r="P12" s="94">
        <v>0</v>
      </c>
      <c r="Q12" s="94">
        <v>0</v>
      </c>
      <c r="R12" s="94">
        <v>0</v>
      </c>
      <c r="S12" s="94">
        <v>0</v>
      </c>
      <c r="T12" s="94">
        <v>0</v>
      </c>
      <c r="U12" s="94">
        <v>0</v>
      </c>
      <c r="V12" s="94">
        <v>0.13</v>
      </c>
      <c r="W12" s="94">
        <v>0</v>
      </c>
      <c r="X12" s="94">
        <v>0</v>
      </c>
      <c r="Y12" s="94">
        <v>0</v>
      </c>
      <c r="Z12" s="96">
        <f>SUM(Table4.4_supplementary_information_on_the_origin_of_uk_gas_imports_monthly_data_gwh[[#This Row],[Qatar]:[other]])</f>
        <v>48.077000000000005</v>
      </c>
      <c r="AA12" s="94">
        <v>123911</v>
      </c>
      <c r="AB12" s="76">
        <v>15400</v>
      </c>
      <c r="AC12" s="76">
        <v>6680</v>
      </c>
      <c r="AD12" s="77">
        <v>14</v>
      </c>
      <c r="AE12" s="76">
        <v>15075</v>
      </c>
      <c r="AF12" s="77">
        <v>145</v>
      </c>
      <c r="AG12" s="77">
        <v>0</v>
      </c>
      <c r="AH12" s="97">
        <v>37.314</v>
      </c>
      <c r="AI12" s="78">
        <v>86597</v>
      </c>
    </row>
    <row r="13" spans="1:36" ht="20.25" customHeight="1" x14ac:dyDescent="0.25">
      <c r="A13" s="29">
        <f>Table4.4_supplementary_information_on_the_origin_of_uk_gas_imports_monthly_data_gwh[[#This Row],[Algeria]]/1000</f>
        <v>5.2300000000000003E-4</v>
      </c>
      <c r="B13" s="75" t="s">
        <v>163</v>
      </c>
      <c r="C13" s="94">
        <v>6.6000000000000003E-2</v>
      </c>
      <c r="D13" s="95">
        <v>10.317</v>
      </c>
      <c r="E13" s="95">
        <v>51.697000000000003</v>
      </c>
      <c r="F13" s="97">
        <f>SUM(Table4.4_supplementary_information_on_the_origin_of_uk_gas_imports_monthly_data_gwh[[#This Row],[Bacton to Zeebrugge Interconnector]:[Total Norway pipeline]])</f>
        <v>62.080000000000005</v>
      </c>
      <c r="G13" s="94">
        <v>34.21</v>
      </c>
      <c r="H13" s="94">
        <v>0</v>
      </c>
      <c r="I13" s="94">
        <v>0</v>
      </c>
      <c r="J13" s="94">
        <v>0</v>
      </c>
      <c r="K13" s="94">
        <v>0.52300000000000002</v>
      </c>
      <c r="L13" s="94">
        <f>SUM(Table4.4_supplementary_information_on_the_origin_of_uk_gas_imports_monthly_data_gwh[[#This Row],[Angola]:[Yemen]])</f>
        <v>0.49</v>
      </c>
      <c r="M13" s="94">
        <v>0</v>
      </c>
      <c r="N13" s="94">
        <v>0</v>
      </c>
      <c r="O13" s="94">
        <v>0</v>
      </c>
      <c r="P13" s="94">
        <v>0</v>
      </c>
      <c r="Q13" s="94">
        <v>0</v>
      </c>
      <c r="R13" s="94">
        <v>0.14499999999999999</v>
      </c>
      <c r="S13" s="94">
        <v>0</v>
      </c>
      <c r="T13" s="94">
        <v>0</v>
      </c>
      <c r="U13" s="94">
        <v>0</v>
      </c>
      <c r="V13" s="94">
        <v>0.34499999999999997</v>
      </c>
      <c r="W13" s="94">
        <v>0</v>
      </c>
      <c r="X13" s="94">
        <v>0</v>
      </c>
      <c r="Y13" s="94">
        <v>0</v>
      </c>
      <c r="Z13" s="96">
        <f>SUM(Table4.4_supplementary_information_on_the_origin_of_uk_gas_imports_monthly_data_gwh[[#This Row],[Qatar]:[other]])</f>
        <v>35.223000000000006</v>
      </c>
      <c r="AA13" s="94">
        <v>97304</v>
      </c>
      <c r="AB13" s="76">
        <v>24102</v>
      </c>
      <c r="AC13" s="76">
        <v>5008</v>
      </c>
      <c r="AD13" s="77">
        <v>8</v>
      </c>
      <c r="AE13" s="76">
        <v>14980</v>
      </c>
      <c r="AF13" s="77">
        <v>37</v>
      </c>
      <c r="AG13" s="77">
        <v>0</v>
      </c>
      <c r="AH13" s="97">
        <v>44.134999999999998</v>
      </c>
      <c r="AI13" s="78">
        <v>53168</v>
      </c>
    </row>
    <row r="14" spans="1:36" ht="20.25" customHeight="1" x14ac:dyDescent="0.25">
      <c r="A14" s="29">
        <f>Table4.4_supplementary_information_on_the_origin_of_uk_gas_imports_monthly_data_gwh[[#This Row],[Algeria]]/1000</f>
        <v>0</v>
      </c>
      <c r="B14" s="75" t="s">
        <v>164</v>
      </c>
      <c r="C14" s="94">
        <v>13.734999999999999</v>
      </c>
      <c r="D14" s="95">
        <v>23.367000000000001</v>
      </c>
      <c r="E14" s="95">
        <v>101.04900000000001</v>
      </c>
      <c r="F14" s="97">
        <f>SUM(Table4.4_supplementary_information_on_the_origin_of_uk_gas_imports_monthly_data_gwh[[#This Row],[Bacton to Zeebrugge Interconnector]:[Total Norway pipeline]])</f>
        <v>138.15100000000001</v>
      </c>
      <c r="G14" s="94">
        <v>27.574000000000002</v>
      </c>
      <c r="H14" s="94">
        <v>0</v>
      </c>
      <c r="I14" s="94">
        <v>0</v>
      </c>
      <c r="J14" s="94">
        <v>0</v>
      </c>
      <c r="K14" s="94">
        <v>0</v>
      </c>
      <c r="L14" s="94">
        <f>SUM(Table4.4_supplementary_information_on_the_origin_of_uk_gas_imports_monthly_data_gwh[[#This Row],[Angola]:[Yemen]])</f>
        <v>0</v>
      </c>
      <c r="M14" s="94">
        <v>0</v>
      </c>
      <c r="N14" s="94">
        <v>0</v>
      </c>
      <c r="O14" s="94">
        <v>0</v>
      </c>
      <c r="P14" s="94">
        <v>0</v>
      </c>
      <c r="Q14" s="94">
        <v>0</v>
      </c>
      <c r="R14" s="94">
        <v>0</v>
      </c>
      <c r="S14" s="94">
        <v>0</v>
      </c>
      <c r="T14" s="94">
        <v>0</v>
      </c>
      <c r="U14" s="94">
        <v>0</v>
      </c>
      <c r="V14" s="94">
        <v>0</v>
      </c>
      <c r="W14" s="94">
        <v>0</v>
      </c>
      <c r="X14" s="94">
        <v>0</v>
      </c>
      <c r="Y14" s="94">
        <v>0</v>
      </c>
      <c r="Z14" s="96">
        <f>SUM(Table4.4_supplementary_information_on_the_origin_of_uk_gas_imports_monthly_data_gwh[[#This Row],[Qatar]:[other]])</f>
        <v>27.574000000000002</v>
      </c>
      <c r="AA14" s="94">
        <v>165724</v>
      </c>
      <c r="AB14" s="77">
        <v>921</v>
      </c>
      <c r="AC14" s="76">
        <v>5631</v>
      </c>
      <c r="AD14" s="77">
        <v>7</v>
      </c>
      <c r="AE14" s="76">
        <v>13357</v>
      </c>
      <c r="AF14" s="77">
        <v>297</v>
      </c>
      <c r="AG14" s="77">
        <v>0</v>
      </c>
      <c r="AH14" s="97">
        <v>20.213999999999999</v>
      </c>
      <c r="AI14" s="78">
        <v>145511</v>
      </c>
    </row>
    <row r="15" spans="1:36" ht="20.25" customHeight="1" x14ac:dyDescent="0.25">
      <c r="A15" s="29">
        <f>Table4.4_supplementary_information_on_the_origin_of_uk_gas_imports_monthly_data_gwh[[#This Row],[Algeria]]/1000</f>
        <v>1.818E-3</v>
      </c>
      <c r="B15" s="75" t="s">
        <v>165</v>
      </c>
      <c r="C15" s="94">
        <v>27.914999999999999</v>
      </c>
      <c r="D15" s="95">
        <v>30.713000000000001</v>
      </c>
      <c r="E15" s="95">
        <v>108.559</v>
      </c>
      <c r="F15" s="97">
        <f>SUM(Table4.4_supplementary_information_on_the_origin_of_uk_gas_imports_monthly_data_gwh[[#This Row],[Bacton to Zeebrugge Interconnector]:[Total Norway pipeline]])</f>
        <v>167.18700000000001</v>
      </c>
      <c r="G15" s="94">
        <v>13.653</v>
      </c>
      <c r="H15" s="94">
        <v>0</v>
      </c>
      <c r="I15" s="94">
        <v>0</v>
      </c>
      <c r="J15" s="94">
        <v>0</v>
      </c>
      <c r="K15" s="94">
        <v>1.8180000000000001</v>
      </c>
      <c r="L15" s="94">
        <f>SUM(Table4.4_supplementary_information_on_the_origin_of_uk_gas_imports_monthly_data_gwh[[#This Row],[Angola]:[Yemen]])</f>
        <v>0.755</v>
      </c>
      <c r="M15" s="94">
        <v>0</v>
      </c>
      <c r="N15" s="94">
        <v>0</v>
      </c>
      <c r="O15" s="94">
        <v>0</v>
      </c>
      <c r="P15" s="94">
        <v>0</v>
      </c>
      <c r="Q15" s="94">
        <v>0</v>
      </c>
      <c r="R15" s="94">
        <v>0.755</v>
      </c>
      <c r="S15" s="94">
        <v>0</v>
      </c>
      <c r="T15" s="94">
        <v>0</v>
      </c>
      <c r="U15" s="94">
        <v>0</v>
      </c>
      <c r="V15" s="94">
        <v>0</v>
      </c>
      <c r="W15" s="94">
        <v>0</v>
      </c>
      <c r="X15" s="94">
        <v>0</v>
      </c>
      <c r="Y15" s="94">
        <v>0</v>
      </c>
      <c r="Z15" s="96">
        <f>SUM(Table4.4_supplementary_information_on_the_origin_of_uk_gas_imports_monthly_data_gwh[[#This Row],[Qatar]:[other]])</f>
        <v>16.225999999999999</v>
      </c>
      <c r="AA15" s="94">
        <v>183414</v>
      </c>
      <c r="AB15" s="77">
        <v>356</v>
      </c>
      <c r="AC15" s="76">
        <v>5266</v>
      </c>
      <c r="AD15" s="77">
        <v>5</v>
      </c>
      <c r="AE15" s="76">
        <v>13351</v>
      </c>
      <c r="AF15" s="77">
        <v>422</v>
      </c>
      <c r="AG15" s="77">
        <v>0</v>
      </c>
      <c r="AH15" s="97">
        <v>19.399000000000001</v>
      </c>
      <c r="AI15" s="78">
        <v>164014</v>
      </c>
    </row>
    <row r="16" spans="1:36" ht="20.25" customHeight="1" x14ac:dyDescent="0.25">
      <c r="A16" s="29">
        <f>Table4.4_supplementary_information_on_the_origin_of_uk_gas_imports_monthly_data_gwh[[#This Row],[Algeria]]/1000</f>
        <v>1.2050000000000001E-3</v>
      </c>
      <c r="B16" s="75" t="s">
        <v>166</v>
      </c>
      <c r="C16" s="94">
        <v>1.579</v>
      </c>
      <c r="D16" s="95">
        <v>15.901999999999999</v>
      </c>
      <c r="E16" s="95">
        <v>69.399000000000001</v>
      </c>
      <c r="F16" s="97">
        <f>SUM(Table4.4_supplementary_information_on_the_origin_of_uk_gas_imports_monthly_data_gwh[[#This Row],[Bacton to Zeebrugge Interconnector]:[Total Norway pipeline]])</f>
        <v>86.88</v>
      </c>
      <c r="G16" s="94">
        <v>42.822000000000003</v>
      </c>
      <c r="H16" s="94">
        <v>0</v>
      </c>
      <c r="I16" s="94">
        <v>0.17</v>
      </c>
      <c r="J16" s="94">
        <v>0</v>
      </c>
      <c r="K16" s="94">
        <v>1.2050000000000001</v>
      </c>
      <c r="L16" s="94">
        <f>SUM(Table4.4_supplementary_information_on_the_origin_of_uk_gas_imports_monthly_data_gwh[[#This Row],[Angola]:[Yemen]])</f>
        <v>0</v>
      </c>
      <c r="M16" s="94">
        <v>0</v>
      </c>
      <c r="N16" s="94">
        <v>0</v>
      </c>
      <c r="O16" s="94">
        <v>0</v>
      </c>
      <c r="P16" s="94">
        <v>0</v>
      </c>
      <c r="Q16" s="94">
        <v>0</v>
      </c>
      <c r="R16" s="94">
        <v>0</v>
      </c>
      <c r="S16" s="94">
        <v>0</v>
      </c>
      <c r="T16" s="94">
        <v>0</v>
      </c>
      <c r="U16" s="94">
        <v>0</v>
      </c>
      <c r="V16" s="94">
        <v>0</v>
      </c>
      <c r="W16" s="94">
        <v>0</v>
      </c>
      <c r="X16" s="94">
        <v>0</v>
      </c>
      <c r="Y16" s="94">
        <v>0</v>
      </c>
      <c r="Z16" s="96">
        <f>SUM(Table4.4_supplementary_information_on_the_origin_of_uk_gas_imports_monthly_data_gwh[[#This Row],[Qatar]:[other]])</f>
        <v>44.197000000000003</v>
      </c>
      <c r="AA16" s="94">
        <v>131076</v>
      </c>
      <c r="AB16" s="76">
        <v>14315</v>
      </c>
      <c r="AC16" s="76">
        <v>4235</v>
      </c>
      <c r="AD16" s="77">
        <v>1</v>
      </c>
      <c r="AE16" s="76">
        <v>14157</v>
      </c>
      <c r="AF16" s="77">
        <v>294</v>
      </c>
      <c r="AG16" s="77">
        <v>0</v>
      </c>
      <c r="AH16" s="97">
        <v>33.002000000000002</v>
      </c>
      <c r="AI16" s="78">
        <v>98074</v>
      </c>
    </row>
    <row r="17" spans="1:35" ht="20.25" customHeight="1" x14ac:dyDescent="0.25">
      <c r="A17" s="29">
        <f>Table4.4_supplementary_information_on_the_origin_of_uk_gas_imports_monthly_data_gwh[[#This Row],[Algeria]]/1000</f>
        <v>1.469E-3</v>
      </c>
      <c r="B17" s="75" t="s">
        <v>167</v>
      </c>
      <c r="C17" s="94">
        <v>0.27500000000000002</v>
      </c>
      <c r="D17" s="95">
        <v>10.513</v>
      </c>
      <c r="E17" s="95">
        <v>48.402000000000001</v>
      </c>
      <c r="F17" s="97">
        <f>SUM(Table4.4_supplementary_information_on_the_origin_of_uk_gas_imports_monthly_data_gwh[[#This Row],[Bacton to Zeebrugge Interconnector]:[Total Norway pipeline]])</f>
        <v>59.19</v>
      </c>
      <c r="G17" s="94">
        <v>17.04</v>
      </c>
      <c r="H17" s="94">
        <v>0</v>
      </c>
      <c r="I17" s="94">
        <v>4.3999999999999997E-2</v>
      </c>
      <c r="J17" s="94">
        <v>0</v>
      </c>
      <c r="K17" s="94">
        <v>1.4690000000000001</v>
      </c>
      <c r="L17" s="94">
        <f>SUM(Table4.4_supplementary_information_on_the_origin_of_uk_gas_imports_monthly_data_gwh[[#This Row],[Angola]:[Yemen]])</f>
        <v>0.875</v>
      </c>
      <c r="M17" s="94">
        <v>0</v>
      </c>
      <c r="N17" s="94">
        <v>0</v>
      </c>
      <c r="O17" s="94">
        <v>0</v>
      </c>
      <c r="P17" s="94">
        <v>0</v>
      </c>
      <c r="Q17" s="94">
        <v>0</v>
      </c>
      <c r="R17" s="94">
        <v>0</v>
      </c>
      <c r="S17" s="94">
        <v>0</v>
      </c>
      <c r="T17" s="94">
        <v>0</v>
      </c>
      <c r="U17" s="94">
        <v>0</v>
      </c>
      <c r="V17" s="94">
        <v>0</v>
      </c>
      <c r="W17" s="94">
        <v>0.875</v>
      </c>
      <c r="X17" s="94">
        <v>0</v>
      </c>
      <c r="Y17" s="94">
        <v>0</v>
      </c>
      <c r="Z17" s="96">
        <f>SUM(Table4.4_supplementary_information_on_the_origin_of_uk_gas_imports_monthly_data_gwh[[#This Row],[Qatar]:[other]])</f>
        <v>19.428000000000001</v>
      </c>
      <c r="AA17" s="94">
        <v>78619</v>
      </c>
      <c r="AB17" s="76">
        <v>10915</v>
      </c>
      <c r="AC17" s="76">
        <v>4927</v>
      </c>
      <c r="AD17" s="77">
        <v>1</v>
      </c>
      <c r="AE17" s="76">
        <v>12589</v>
      </c>
      <c r="AF17" s="77">
        <v>188</v>
      </c>
      <c r="AG17" s="77">
        <v>0</v>
      </c>
      <c r="AH17" s="97">
        <v>28.62</v>
      </c>
      <c r="AI17" s="78">
        <v>49998</v>
      </c>
    </row>
    <row r="18" spans="1:35" ht="20.25" customHeight="1" x14ac:dyDescent="0.25">
      <c r="A18" s="29">
        <f>Table4.4_supplementary_information_on_the_origin_of_uk_gas_imports_monthly_data_gwh[[#This Row],[Algeria]]/1000</f>
        <v>0</v>
      </c>
      <c r="B18" s="75" t="s">
        <v>168</v>
      </c>
      <c r="C18" s="94">
        <v>5.5979999999999999</v>
      </c>
      <c r="D18" s="95">
        <v>24.390999999999998</v>
      </c>
      <c r="E18" s="95">
        <v>92.272999999999996</v>
      </c>
      <c r="F18" s="97">
        <f>SUM(Table4.4_supplementary_information_on_the_origin_of_uk_gas_imports_monthly_data_gwh[[#This Row],[Bacton to Zeebrugge Interconnector]:[Total Norway pipeline]])</f>
        <v>122.262</v>
      </c>
      <c r="G18" s="94">
        <v>21.69</v>
      </c>
      <c r="H18" s="94">
        <v>0</v>
      </c>
      <c r="I18" s="94">
        <v>0.88800000000000001</v>
      </c>
      <c r="J18" s="94">
        <v>0</v>
      </c>
      <c r="K18" s="94">
        <v>0</v>
      </c>
      <c r="L18" s="94">
        <f>SUM(Table4.4_supplementary_information_on_the_origin_of_uk_gas_imports_monthly_data_gwh[[#This Row],[Angola]:[Yemen]])</f>
        <v>0.193</v>
      </c>
      <c r="M18" s="94">
        <v>0</v>
      </c>
      <c r="N18" s="94">
        <v>0</v>
      </c>
      <c r="O18" s="94">
        <v>0</v>
      </c>
      <c r="P18" s="94">
        <v>0</v>
      </c>
      <c r="Q18" s="94">
        <v>0</v>
      </c>
      <c r="R18" s="94">
        <v>0</v>
      </c>
      <c r="S18" s="94">
        <v>0</v>
      </c>
      <c r="T18" s="94">
        <v>0</v>
      </c>
      <c r="U18" s="94">
        <v>0</v>
      </c>
      <c r="V18" s="94">
        <v>0</v>
      </c>
      <c r="W18" s="94">
        <v>0.193</v>
      </c>
      <c r="X18" s="94">
        <v>0</v>
      </c>
      <c r="Y18" s="94">
        <v>0</v>
      </c>
      <c r="Z18" s="96">
        <f>SUM(Table4.4_supplementary_information_on_the_origin_of_uk_gas_imports_monthly_data_gwh[[#This Row],[Qatar]:[other]])</f>
        <v>22.771000000000004</v>
      </c>
      <c r="AA18" s="94">
        <v>145032</v>
      </c>
      <c r="AB18" s="76">
        <v>1872</v>
      </c>
      <c r="AC18" s="76">
        <v>4169</v>
      </c>
      <c r="AD18" s="77">
        <v>13</v>
      </c>
      <c r="AE18" s="76">
        <v>12159</v>
      </c>
      <c r="AF18" s="77">
        <v>347</v>
      </c>
      <c r="AG18" s="77">
        <v>0</v>
      </c>
      <c r="AH18" s="97">
        <v>18.561</v>
      </c>
      <c r="AI18" s="78">
        <v>126472</v>
      </c>
    </row>
    <row r="19" spans="1:35" ht="20.25" customHeight="1" x14ac:dyDescent="0.25">
      <c r="A19" s="29">
        <f>Table4.4_supplementary_information_on_the_origin_of_uk_gas_imports_monthly_data_gwh[[#This Row],[Algeria]]/1000</f>
        <v>2.2550000000000001E-3</v>
      </c>
      <c r="B19" s="75" t="s">
        <v>169</v>
      </c>
      <c r="C19" s="94">
        <v>3.218</v>
      </c>
      <c r="D19" s="95">
        <v>29.79</v>
      </c>
      <c r="E19" s="95">
        <v>97.064999999999998</v>
      </c>
      <c r="F19" s="97">
        <f>SUM(Table4.4_supplementary_information_on_the_origin_of_uk_gas_imports_monthly_data_gwh[[#This Row],[Bacton to Zeebrugge Interconnector]:[Total Norway pipeline]])</f>
        <v>130.07299999999998</v>
      </c>
      <c r="G19" s="94">
        <v>9.48</v>
      </c>
      <c r="H19" s="94">
        <v>0</v>
      </c>
      <c r="I19" s="94">
        <v>1.1759999999999999</v>
      </c>
      <c r="J19" s="94">
        <v>0</v>
      </c>
      <c r="K19" s="94">
        <v>2.2549999999999999</v>
      </c>
      <c r="L19" s="94">
        <f>SUM(Table4.4_supplementary_information_on_the_origin_of_uk_gas_imports_monthly_data_gwh[[#This Row],[Angola]:[Yemen]])</f>
        <v>0</v>
      </c>
      <c r="M19" s="94">
        <v>0</v>
      </c>
      <c r="N19" s="94">
        <v>0</v>
      </c>
      <c r="O19" s="94">
        <v>0</v>
      </c>
      <c r="P19" s="94">
        <v>0</v>
      </c>
      <c r="Q19" s="94">
        <v>0</v>
      </c>
      <c r="R19" s="94">
        <v>0</v>
      </c>
      <c r="S19" s="94">
        <v>0</v>
      </c>
      <c r="T19" s="94">
        <v>0</v>
      </c>
      <c r="U19" s="94">
        <v>0</v>
      </c>
      <c r="V19" s="94">
        <v>0</v>
      </c>
      <c r="W19" s="94">
        <v>0</v>
      </c>
      <c r="X19" s="94">
        <v>0</v>
      </c>
      <c r="Y19" s="94">
        <v>0</v>
      </c>
      <c r="Z19" s="96">
        <f>SUM(Table4.4_supplementary_information_on_the_origin_of_uk_gas_imports_monthly_data_gwh[[#This Row],[Qatar]:[other]])</f>
        <v>12.911000000000001</v>
      </c>
      <c r="AA19" s="94">
        <v>142985</v>
      </c>
      <c r="AB19" s="77">
        <v>586</v>
      </c>
      <c r="AC19" s="76">
        <v>5793</v>
      </c>
      <c r="AD19" s="77">
        <v>5</v>
      </c>
      <c r="AE19" s="76">
        <v>12499</v>
      </c>
      <c r="AF19" s="77">
        <v>367</v>
      </c>
      <c r="AG19" s="77">
        <v>0</v>
      </c>
      <c r="AH19" s="97">
        <v>19.248999999999999</v>
      </c>
      <c r="AI19" s="78">
        <v>123736</v>
      </c>
    </row>
    <row r="20" spans="1:35" ht="20.25" customHeight="1" x14ac:dyDescent="0.25">
      <c r="A20" s="29">
        <f>Table4.4_supplementary_information_on_the_origin_of_uk_gas_imports_monthly_data_gwh[[#This Row],[Algeria]]/1000</f>
        <v>0</v>
      </c>
      <c r="B20" s="75" t="s">
        <v>170</v>
      </c>
      <c r="C20" s="94">
        <v>0</v>
      </c>
      <c r="D20" s="95">
        <v>14.670999999999999</v>
      </c>
      <c r="E20" s="95">
        <v>46.713000000000001</v>
      </c>
      <c r="F20" s="97">
        <f>SUM(Table4.4_supplementary_information_on_the_origin_of_uk_gas_imports_monthly_data_gwh[[#This Row],[Bacton to Zeebrugge Interconnector]:[Total Norway pipeline]])</f>
        <v>61.384</v>
      </c>
      <c r="G20" s="94">
        <v>43.972999999999999</v>
      </c>
      <c r="H20" s="94">
        <v>0</v>
      </c>
      <c r="I20" s="94">
        <v>0</v>
      </c>
      <c r="J20" s="94">
        <v>0</v>
      </c>
      <c r="K20" s="94">
        <v>0</v>
      </c>
      <c r="L20" s="94">
        <f>SUM(Table4.4_supplementary_information_on_the_origin_of_uk_gas_imports_monthly_data_gwh[[#This Row],[Angola]:[Yemen]])</f>
        <v>0</v>
      </c>
      <c r="M20" s="94">
        <v>0</v>
      </c>
      <c r="N20" s="94">
        <v>0</v>
      </c>
      <c r="O20" s="94">
        <v>0</v>
      </c>
      <c r="P20" s="94">
        <v>0</v>
      </c>
      <c r="Q20" s="94">
        <v>0</v>
      </c>
      <c r="R20" s="94">
        <v>0</v>
      </c>
      <c r="S20" s="94">
        <v>0</v>
      </c>
      <c r="T20" s="94">
        <v>0</v>
      </c>
      <c r="U20" s="94">
        <v>0</v>
      </c>
      <c r="V20" s="94">
        <v>0</v>
      </c>
      <c r="W20" s="94">
        <v>0</v>
      </c>
      <c r="X20" s="94">
        <v>0</v>
      </c>
      <c r="Y20" s="94">
        <v>0</v>
      </c>
      <c r="Z20" s="96">
        <f>SUM(Table4.4_supplementary_information_on_the_origin_of_uk_gas_imports_monthly_data_gwh[[#This Row],[Qatar]:[other]])</f>
        <v>43.972999999999999</v>
      </c>
      <c r="AA20" s="94">
        <v>105357</v>
      </c>
      <c r="AB20" s="76">
        <v>19108</v>
      </c>
      <c r="AC20" s="76">
        <v>5515</v>
      </c>
      <c r="AD20" s="77">
        <v>2</v>
      </c>
      <c r="AE20" s="76">
        <v>12704</v>
      </c>
      <c r="AF20" s="77">
        <v>271</v>
      </c>
      <c r="AG20" s="77">
        <v>0</v>
      </c>
      <c r="AH20" s="97">
        <v>37.6</v>
      </c>
      <c r="AI20" s="78">
        <v>67758</v>
      </c>
    </row>
    <row r="21" spans="1:35" ht="20.25" customHeight="1" x14ac:dyDescent="0.25">
      <c r="A21" s="29">
        <f>Table4.4_supplementary_information_on_the_origin_of_uk_gas_imports_monthly_data_gwh[[#This Row],[Algeria]]/1000</f>
        <v>1.0989999999999999E-3</v>
      </c>
      <c r="B21" s="75" t="s">
        <v>171</v>
      </c>
      <c r="C21" s="94">
        <v>0</v>
      </c>
      <c r="D21" s="95">
        <v>9.1300000000000008</v>
      </c>
      <c r="E21" s="95">
        <v>40.408999999999999</v>
      </c>
      <c r="F21" s="97">
        <f>SUM(Table4.4_supplementary_information_on_the_origin_of_uk_gas_imports_monthly_data_gwh[[#This Row],[Bacton to Zeebrugge Interconnector]:[Total Norway pipeline]])</f>
        <v>49.539000000000001</v>
      </c>
      <c r="G21" s="94">
        <v>38.347000000000001</v>
      </c>
      <c r="H21" s="94">
        <v>0</v>
      </c>
      <c r="I21" s="94">
        <v>0.22600000000000001</v>
      </c>
      <c r="J21" s="94">
        <v>0</v>
      </c>
      <c r="K21" s="94">
        <v>1.099</v>
      </c>
      <c r="L21" s="94">
        <f>SUM(Table4.4_supplementary_information_on_the_origin_of_uk_gas_imports_monthly_data_gwh[[#This Row],[Angola]:[Yemen]])</f>
        <v>0.47799999999999998</v>
      </c>
      <c r="M21" s="94">
        <v>0</v>
      </c>
      <c r="N21" s="94">
        <v>0</v>
      </c>
      <c r="O21" s="94">
        <v>0</v>
      </c>
      <c r="P21" s="94">
        <v>0</v>
      </c>
      <c r="Q21" s="94">
        <v>0</v>
      </c>
      <c r="R21" s="94">
        <v>0</v>
      </c>
      <c r="S21" s="94">
        <v>0</v>
      </c>
      <c r="T21" s="94">
        <v>0</v>
      </c>
      <c r="U21" s="94">
        <v>0</v>
      </c>
      <c r="V21" s="94">
        <v>0.47799999999999998</v>
      </c>
      <c r="W21" s="94">
        <v>0</v>
      </c>
      <c r="X21" s="94">
        <v>0</v>
      </c>
      <c r="Y21" s="94">
        <v>0</v>
      </c>
      <c r="Z21" s="96">
        <f>SUM(Table4.4_supplementary_information_on_the_origin_of_uk_gas_imports_monthly_data_gwh[[#This Row],[Qatar]:[other]])</f>
        <v>40.15</v>
      </c>
      <c r="AA21" s="94">
        <v>89690</v>
      </c>
      <c r="AB21" s="76">
        <v>21744</v>
      </c>
      <c r="AC21" s="76">
        <v>3761</v>
      </c>
      <c r="AD21" s="77">
        <v>2</v>
      </c>
      <c r="AE21" s="76">
        <v>11960</v>
      </c>
      <c r="AF21" s="77">
        <v>256</v>
      </c>
      <c r="AG21" s="77">
        <v>0</v>
      </c>
      <c r="AH21" s="97">
        <v>37.722000000000001</v>
      </c>
      <c r="AI21" s="78">
        <v>51968</v>
      </c>
    </row>
    <row r="22" spans="1:35" ht="20.25" customHeight="1" x14ac:dyDescent="0.25">
      <c r="A22" s="29">
        <f>Table4.4_supplementary_information_on_the_origin_of_uk_gas_imports_monthly_data_gwh[[#This Row],[Algeria]]/1000</f>
        <v>2.4199999999999998E-3</v>
      </c>
      <c r="B22" s="75" t="s">
        <v>172</v>
      </c>
      <c r="C22" s="94">
        <v>0.73</v>
      </c>
      <c r="D22" s="95">
        <v>16.701000000000001</v>
      </c>
      <c r="E22" s="95">
        <v>94.631</v>
      </c>
      <c r="F22" s="97">
        <f>SUM(Table4.4_supplementary_information_on_the_origin_of_uk_gas_imports_monthly_data_gwh[[#This Row],[Bacton to Zeebrugge Interconnector]:[Total Norway pipeline]])</f>
        <v>112.062</v>
      </c>
      <c r="G22" s="94">
        <v>21.797000000000001</v>
      </c>
      <c r="H22" s="94">
        <v>0</v>
      </c>
      <c r="I22" s="94">
        <v>2.601</v>
      </c>
      <c r="J22" s="94">
        <v>0</v>
      </c>
      <c r="K22" s="94">
        <v>2.42</v>
      </c>
      <c r="L22" s="94">
        <f>SUM(Table4.4_supplementary_information_on_the_origin_of_uk_gas_imports_monthly_data_gwh[[#This Row],[Angola]:[Yemen]])</f>
        <v>5.6000000000000001E-2</v>
      </c>
      <c r="M22" s="94">
        <v>0</v>
      </c>
      <c r="N22" s="94">
        <v>0</v>
      </c>
      <c r="O22" s="94">
        <v>0</v>
      </c>
      <c r="P22" s="94">
        <v>0</v>
      </c>
      <c r="Q22" s="94">
        <v>0</v>
      </c>
      <c r="R22" s="94">
        <v>0</v>
      </c>
      <c r="S22" s="94">
        <v>0</v>
      </c>
      <c r="T22" s="94">
        <v>0</v>
      </c>
      <c r="U22" s="94">
        <v>0</v>
      </c>
      <c r="V22" s="94">
        <v>5.6000000000000001E-2</v>
      </c>
      <c r="W22" s="94">
        <v>0</v>
      </c>
      <c r="X22" s="94">
        <v>0</v>
      </c>
      <c r="Y22" s="94">
        <v>0</v>
      </c>
      <c r="Z22" s="96">
        <f>SUM(Table4.4_supplementary_information_on_the_origin_of_uk_gas_imports_monthly_data_gwh[[#This Row],[Qatar]:[other]])</f>
        <v>26.873999999999999</v>
      </c>
      <c r="AA22" s="94">
        <v>138936</v>
      </c>
      <c r="AB22" s="76">
        <v>6636</v>
      </c>
      <c r="AC22" s="76">
        <v>3784</v>
      </c>
      <c r="AD22" s="77">
        <v>0</v>
      </c>
      <c r="AE22" s="76">
        <v>10573</v>
      </c>
      <c r="AF22" s="77">
        <v>374</v>
      </c>
      <c r="AG22" s="77">
        <v>0</v>
      </c>
      <c r="AH22" s="97">
        <v>21.367000000000001</v>
      </c>
      <c r="AI22" s="78">
        <v>117569</v>
      </c>
    </row>
    <row r="23" spans="1:35" ht="20.25" customHeight="1" x14ac:dyDescent="0.25">
      <c r="A23" s="29">
        <f>Table4.4_supplementary_information_on_the_origin_of_uk_gas_imports_monthly_data_gwh[[#This Row],[Algeria]]/1000</f>
        <v>1.2600000000000001E-3</v>
      </c>
      <c r="B23" s="75" t="s">
        <v>173</v>
      </c>
      <c r="C23" s="94">
        <v>2.1139999999999999</v>
      </c>
      <c r="D23" s="95">
        <v>22.596</v>
      </c>
      <c r="E23" s="95">
        <v>96.531000000000006</v>
      </c>
      <c r="F23" s="97">
        <f>SUM(Table4.4_supplementary_information_on_the_origin_of_uk_gas_imports_monthly_data_gwh[[#This Row],[Bacton to Zeebrugge Interconnector]:[Total Norway pipeline]])</f>
        <v>121.24100000000001</v>
      </c>
      <c r="G23" s="94">
        <v>30.387</v>
      </c>
      <c r="H23" s="94">
        <v>0</v>
      </c>
      <c r="I23" s="94">
        <v>3.3690000000000002</v>
      </c>
      <c r="J23" s="94">
        <v>0</v>
      </c>
      <c r="K23" s="94">
        <v>1.26</v>
      </c>
      <c r="L23" s="94">
        <f>SUM(Table4.4_supplementary_information_on_the_origin_of_uk_gas_imports_monthly_data_gwh[[#This Row],[Angola]:[Yemen]])</f>
        <v>0.60099999999999998</v>
      </c>
      <c r="M23" s="94">
        <v>0</v>
      </c>
      <c r="N23" s="94">
        <v>0</v>
      </c>
      <c r="O23" s="94">
        <v>0</v>
      </c>
      <c r="P23" s="94">
        <v>0</v>
      </c>
      <c r="Q23" s="94">
        <v>0</v>
      </c>
      <c r="R23" s="94">
        <v>0</v>
      </c>
      <c r="S23" s="94">
        <v>0</v>
      </c>
      <c r="T23" s="94">
        <v>0</v>
      </c>
      <c r="U23" s="94">
        <v>0</v>
      </c>
      <c r="V23" s="94">
        <v>0</v>
      </c>
      <c r="W23" s="94">
        <v>0.60099999999999998</v>
      </c>
      <c r="X23" s="94">
        <v>0</v>
      </c>
      <c r="Y23" s="94">
        <v>0</v>
      </c>
      <c r="Z23" s="96">
        <f>SUM(Table4.4_supplementary_information_on_the_origin_of_uk_gas_imports_monthly_data_gwh[[#This Row],[Qatar]:[other]])</f>
        <v>35.616999999999997</v>
      </c>
      <c r="AA23" s="94">
        <v>156859</v>
      </c>
      <c r="AB23" s="76">
        <v>5894</v>
      </c>
      <c r="AC23" s="76">
        <v>6189</v>
      </c>
      <c r="AD23" s="77">
        <v>1</v>
      </c>
      <c r="AE23" s="76">
        <v>11932</v>
      </c>
      <c r="AF23" s="77">
        <v>393</v>
      </c>
      <c r="AG23" s="76">
        <v>1046</v>
      </c>
      <c r="AH23" s="97">
        <v>25.456</v>
      </c>
      <c r="AI23" s="78">
        <v>131403</v>
      </c>
    </row>
    <row r="24" spans="1:35" ht="20.25" customHeight="1" x14ac:dyDescent="0.25">
      <c r="A24" s="29">
        <f>Table4.4_supplementary_information_on_the_origin_of_uk_gas_imports_monthly_data_gwh[[#This Row],[Algeria]]/1000</f>
        <v>0</v>
      </c>
      <c r="B24" s="75" t="s">
        <v>174</v>
      </c>
      <c r="C24" s="94">
        <v>2E-3</v>
      </c>
      <c r="D24" s="95">
        <v>3.2959999999999998</v>
      </c>
      <c r="E24" s="95">
        <v>54.572000000000003</v>
      </c>
      <c r="F24" s="97">
        <f>SUM(Table4.4_supplementary_information_on_the_origin_of_uk_gas_imports_monthly_data_gwh[[#This Row],[Bacton to Zeebrugge Interconnector]:[Total Norway pipeline]])</f>
        <v>57.870000000000005</v>
      </c>
      <c r="G24" s="94">
        <v>36.581000000000003</v>
      </c>
      <c r="H24" s="94">
        <v>0</v>
      </c>
      <c r="I24" s="94">
        <v>0</v>
      </c>
      <c r="J24" s="94">
        <v>0</v>
      </c>
      <c r="K24" s="94">
        <v>0</v>
      </c>
      <c r="L24" s="94">
        <f>SUM(Table4.4_supplementary_information_on_the_origin_of_uk_gas_imports_monthly_data_gwh[[#This Row],[Angola]:[Yemen]])</f>
        <v>0</v>
      </c>
      <c r="M24" s="94">
        <v>0</v>
      </c>
      <c r="N24" s="94">
        <v>0</v>
      </c>
      <c r="O24" s="94">
        <v>0</v>
      </c>
      <c r="P24" s="94">
        <v>0</v>
      </c>
      <c r="Q24" s="94">
        <v>0</v>
      </c>
      <c r="R24" s="94">
        <v>0</v>
      </c>
      <c r="S24" s="94">
        <v>0</v>
      </c>
      <c r="T24" s="94">
        <v>0</v>
      </c>
      <c r="U24" s="94">
        <v>0</v>
      </c>
      <c r="V24" s="94">
        <v>0</v>
      </c>
      <c r="W24" s="94">
        <v>0</v>
      </c>
      <c r="X24" s="94">
        <v>0</v>
      </c>
      <c r="Y24" s="94">
        <v>0</v>
      </c>
      <c r="Z24" s="96">
        <f>SUM(Table4.4_supplementary_information_on_the_origin_of_uk_gas_imports_monthly_data_gwh[[#This Row],[Qatar]:[other]])</f>
        <v>36.581000000000003</v>
      </c>
      <c r="AA24" s="94">
        <v>94450</v>
      </c>
      <c r="AB24" s="76">
        <v>20437</v>
      </c>
      <c r="AC24" s="76">
        <v>4821</v>
      </c>
      <c r="AD24" s="77">
        <v>1</v>
      </c>
      <c r="AE24" s="76">
        <v>12042</v>
      </c>
      <c r="AF24" s="77">
        <v>253</v>
      </c>
      <c r="AG24" s="76">
        <v>1047</v>
      </c>
      <c r="AH24" s="97">
        <v>38.6</v>
      </c>
      <c r="AI24" s="78">
        <v>55850</v>
      </c>
    </row>
    <row r="25" spans="1:35" ht="20.25" customHeight="1" x14ac:dyDescent="0.25">
      <c r="A25" s="29">
        <f>Table4.4_supplementary_information_on_the_origin_of_uk_gas_imports_monthly_data_gwh[[#This Row],[Algeria]]/1000</f>
        <v>2.6329999999999999E-3</v>
      </c>
      <c r="B25" s="75" t="s">
        <v>199</v>
      </c>
      <c r="C25" s="94">
        <v>0</v>
      </c>
      <c r="D25" s="95">
        <v>0.26400000000000001</v>
      </c>
      <c r="E25" s="95">
        <v>65.132999999999996</v>
      </c>
      <c r="F25" s="97">
        <f>SUM(Table4.4_supplementary_information_on_the_origin_of_uk_gas_imports_monthly_data_gwh[[#This Row],[Bacton to Zeebrugge Interconnector]:[Total Norway pipeline]])</f>
        <v>65.396999999999991</v>
      </c>
      <c r="G25" s="94">
        <v>36.137</v>
      </c>
      <c r="H25" s="94">
        <v>0</v>
      </c>
      <c r="I25" s="94">
        <v>0</v>
      </c>
      <c r="J25" s="94">
        <v>0</v>
      </c>
      <c r="K25" s="94">
        <v>2.633</v>
      </c>
      <c r="L25" s="94">
        <f>SUM(Table4.4_supplementary_information_on_the_origin_of_uk_gas_imports_monthly_data_gwh[[#This Row],[Angola]:[Yemen]])</f>
        <v>0.436</v>
      </c>
      <c r="M25" s="94">
        <v>0</v>
      </c>
      <c r="N25" s="94">
        <v>0</v>
      </c>
      <c r="O25" s="94">
        <v>0</v>
      </c>
      <c r="P25" s="94">
        <v>0</v>
      </c>
      <c r="Q25" s="94">
        <v>0</v>
      </c>
      <c r="R25" s="94">
        <v>0</v>
      </c>
      <c r="S25" s="94">
        <v>0</v>
      </c>
      <c r="T25" s="94">
        <v>0</v>
      </c>
      <c r="U25" s="94">
        <v>0</v>
      </c>
      <c r="V25" s="94">
        <v>0.436</v>
      </c>
      <c r="W25" s="94">
        <v>0</v>
      </c>
      <c r="X25" s="94">
        <v>0</v>
      </c>
      <c r="Y25" s="94">
        <v>0</v>
      </c>
      <c r="Z25" s="96">
        <f>SUM(Table4.4_supplementary_information_on_the_origin_of_uk_gas_imports_monthly_data_gwh[[#This Row],[Qatar]:[other]])</f>
        <v>39.206000000000003</v>
      </c>
      <c r="AA25" s="94">
        <v>104605</v>
      </c>
      <c r="AB25" s="76">
        <v>34252</v>
      </c>
      <c r="AC25" s="76">
        <v>4995</v>
      </c>
      <c r="AD25" s="77">
        <v>1</v>
      </c>
      <c r="AE25" s="76">
        <v>11766</v>
      </c>
      <c r="AF25" s="77">
        <v>217</v>
      </c>
      <c r="AG25" s="77">
        <v>911</v>
      </c>
      <c r="AH25" s="97">
        <v>52.142000000000003</v>
      </c>
      <c r="AI25" s="78">
        <v>52463</v>
      </c>
    </row>
    <row r="26" spans="1:35" ht="20.25" customHeight="1" x14ac:dyDescent="0.25">
      <c r="A26" s="29">
        <f>Table4.4_supplementary_information_on_the_origin_of_uk_gas_imports_monthly_data_gwh[[#This Row],[Algeria]]/1000</f>
        <v>9.1300000000000007E-4</v>
      </c>
      <c r="B26" s="75" t="s">
        <v>200</v>
      </c>
      <c r="C26" s="94">
        <v>0</v>
      </c>
      <c r="D26" s="95">
        <v>9.7759999999999998</v>
      </c>
      <c r="E26" s="95">
        <v>91.706999999999994</v>
      </c>
      <c r="F26" s="97">
        <f>SUM(Table4.4_supplementary_information_on_the_origin_of_uk_gas_imports_monthly_data_gwh[[#This Row],[Bacton to Zeebrugge Interconnector]:[Total Norway pipeline]])</f>
        <v>101.48299999999999</v>
      </c>
      <c r="G26" s="94">
        <v>38.444000000000003</v>
      </c>
      <c r="H26" s="94">
        <v>0</v>
      </c>
      <c r="I26" s="94">
        <v>1.6439999999999999</v>
      </c>
      <c r="J26" s="94">
        <v>0</v>
      </c>
      <c r="K26" s="94">
        <v>0.91300000000000003</v>
      </c>
      <c r="L26" s="94">
        <f>SUM(Table4.4_supplementary_information_on_the_origin_of_uk_gas_imports_monthly_data_gwh[[#This Row],[Angola]:[Yemen]])</f>
        <v>0</v>
      </c>
      <c r="M26" s="94">
        <v>0</v>
      </c>
      <c r="N26" s="94">
        <v>0</v>
      </c>
      <c r="O26" s="94">
        <v>0</v>
      </c>
      <c r="P26" s="94">
        <v>0</v>
      </c>
      <c r="Q26" s="94">
        <v>0</v>
      </c>
      <c r="R26" s="94">
        <v>0</v>
      </c>
      <c r="S26" s="94">
        <v>0</v>
      </c>
      <c r="T26" s="94">
        <v>0</v>
      </c>
      <c r="U26" s="94">
        <v>0</v>
      </c>
      <c r="V26" s="94">
        <v>0</v>
      </c>
      <c r="W26" s="94">
        <v>0</v>
      </c>
      <c r="X26" s="94">
        <v>0</v>
      </c>
      <c r="Y26" s="94">
        <v>0</v>
      </c>
      <c r="Z26" s="96">
        <f>SUM(Table4.4_supplementary_information_on_the_origin_of_uk_gas_imports_monthly_data_gwh[[#This Row],[Qatar]:[other]])</f>
        <v>41.000999999999998</v>
      </c>
      <c r="AA26" s="94">
        <v>142484</v>
      </c>
      <c r="AB26" s="76">
        <v>23882</v>
      </c>
      <c r="AC26" s="76">
        <v>4784</v>
      </c>
      <c r="AD26" s="77">
        <v>1</v>
      </c>
      <c r="AE26" s="76">
        <v>11159</v>
      </c>
      <c r="AF26" s="77">
        <v>329</v>
      </c>
      <c r="AG26" s="77">
        <v>0</v>
      </c>
      <c r="AH26" s="97">
        <v>40.155000000000001</v>
      </c>
      <c r="AI26" s="78">
        <v>102329</v>
      </c>
    </row>
    <row r="27" spans="1:35" ht="20.25" customHeight="1" x14ac:dyDescent="0.25">
      <c r="A27" s="29">
        <f>Table4.4_supplementary_information_on_the_origin_of_uk_gas_imports_monthly_data_gwh[[#This Row],[Algeria]]/1000</f>
        <v>9.7799999999999992E-4</v>
      </c>
      <c r="B27" s="75" t="s">
        <v>175</v>
      </c>
      <c r="C27" s="94">
        <v>0.83599999999999997</v>
      </c>
      <c r="D27" s="95">
        <v>22.393999999999998</v>
      </c>
      <c r="E27" s="95">
        <v>102.107</v>
      </c>
      <c r="F27" s="97">
        <f>SUM(Table4.4_supplementary_information_on_the_origin_of_uk_gas_imports_monthly_data_gwh[[#This Row],[Bacton to Zeebrugge Interconnector]:[Total Norway pipeline]])</f>
        <v>125.33699999999999</v>
      </c>
      <c r="G27" s="94">
        <v>32.749000000000002</v>
      </c>
      <c r="H27" s="94">
        <v>0</v>
      </c>
      <c r="I27" s="94">
        <v>1.4339999999999999</v>
      </c>
      <c r="J27" s="94">
        <v>0</v>
      </c>
      <c r="K27" s="94">
        <v>0.97799999999999998</v>
      </c>
      <c r="L27" s="94">
        <f>SUM(Table4.4_supplementary_information_on_the_origin_of_uk_gas_imports_monthly_data_gwh[[#This Row],[Angola]:[Yemen]])</f>
        <v>0.90800000000000003</v>
      </c>
      <c r="M27" s="94">
        <v>0</v>
      </c>
      <c r="N27" s="94">
        <v>0</v>
      </c>
      <c r="O27" s="94">
        <v>0</v>
      </c>
      <c r="P27" s="94">
        <v>0</v>
      </c>
      <c r="Q27" s="94">
        <v>0</v>
      </c>
      <c r="R27" s="94">
        <v>0</v>
      </c>
      <c r="S27" s="94">
        <v>0</v>
      </c>
      <c r="T27" s="94">
        <v>0</v>
      </c>
      <c r="U27" s="94">
        <v>0</v>
      </c>
      <c r="V27" s="94">
        <v>0</v>
      </c>
      <c r="W27" s="94">
        <v>0.90800000000000003</v>
      </c>
      <c r="X27" s="94">
        <v>0</v>
      </c>
      <c r="Y27" s="94">
        <v>0</v>
      </c>
      <c r="Z27" s="96">
        <f>SUM(Table4.4_supplementary_information_on_the_origin_of_uk_gas_imports_monthly_data_gwh[[#This Row],[Qatar]:[other]])</f>
        <v>36.069000000000003</v>
      </c>
      <c r="AA27" s="94">
        <v>161406</v>
      </c>
      <c r="AB27" s="76">
        <v>5499</v>
      </c>
      <c r="AC27" s="76">
        <v>5202</v>
      </c>
      <c r="AD27" s="77">
        <v>0</v>
      </c>
      <c r="AE27" s="76">
        <v>7488</v>
      </c>
      <c r="AF27" s="77">
        <v>412</v>
      </c>
      <c r="AG27" s="77">
        <v>436</v>
      </c>
      <c r="AH27" s="97">
        <v>19.036999999999999</v>
      </c>
      <c r="AI27" s="78">
        <v>142369</v>
      </c>
    </row>
    <row r="28" spans="1:35" ht="20.25" customHeight="1" x14ac:dyDescent="0.25">
      <c r="A28" s="29">
        <f>Table4.4_supplementary_information_on_the_origin_of_uk_gas_imports_monthly_data_gwh[[#This Row],[Algeria]]/1000</f>
        <v>1.8540000000000002E-3</v>
      </c>
      <c r="B28" s="75" t="s">
        <v>176</v>
      </c>
      <c r="C28" s="94">
        <v>0.18</v>
      </c>
      <c r="D28" s="95">
        <v>5.4779999999999998</v>
      </c>
      <c r="E28" s="95">
        <v>73.186000000000007</v>
      </c>
      <c r="F28" s="97">
        <f>SUM(Table4.4_supplementary_information_on_the_origin_of_uk_gas_imports_monthly_data_gwh[[#This Row],[Bacton to Zeebrugge Interconnector]:[Total Norway pipeline]])</f>
        <v>78.844000000000008</v>
      </c>
      <c r="G28" s="94">
        <v>30.744</v>
      </c>
      <c r="H28" s="94">
        <v>0</v>
      </c>
      <c r="I28" s="94">
        <v>0</v>
      </c>
      <c r="J28" s="94">
        <v>0</v>
      </c>
      <c r="K28" s="94">
        <v>1.8540000000000001</v>
      </c>
      <c r="L28" s="94">
        <f>SUM(Table4.4_supplementary_information_on_the_origin_of_uk_gas_imports_monthly_data_gwh[[#This Row],[Angola]:[Yemen]])</f>
        <v>1.885</v>
      </c>
      <c r="M28" s="94">
        <v>0</v>
      </c>
      <c r="N28" s="94">
        <v>0</v>
      </c>
      <c r="O28" s="94">
        <v>0.89300000000000002</v>
      </c>
      <c r="P28" s="94">
        <v>0</v>
      </c>
      <c r="Q28" s="94">
        <v>0</v>
      </c>
      <c r="R28" s="94">
        <v>0</v>
      </c>
      <c r="S28" s="94">
        <v>0</v>
      </c>
      <c r="T28" s="94">
        <v>0</v>
      </c>
      <c r="U28" s="94">
        <v>0</v>
      </c>
      <c r="V28" s="94">
        <v>0</v>
      </c>
      <c r="W28" s="94">
        <v>0.99199999999999999</v>
      </c>
      <c r="X28" s="94">
        <v>0</v>
      </c>
      <c r="Y28" s="94">
        <v>0</v>
      </c>
      <c r="Z28" s="96">
        <f>SUM(Table4.4_supplementary_information_on_the_origin_of_uk_gas_imports_monthly_data_gwh[[#This Row],[Qatar]:[other]])</f>
        <v>34.482999999999997</v>
      </c>
      <c r="AA28" s="94">
        <v>113327</v>
      </c>
      <c r="AB28" s="76">
        <v>15995</v>
      </c>
      <c r="AC28" s="76">
        <v>4633</v>
      </c>
      <c r="AD28" s="77">
        <v>0</v>
      </c>
      <c r="AE28" s="76">
        <v>5691</v>
      </c>
      <c r="AF28" s="77">
        <v>274</v>
      </c>
      <c r="AG28" s="77">
        <v>927</v>
      </c>
      <c r="AH28" s="97">
        <v>27.518999999999998</v>
      </c>
      <c r="AI28" s="78">
        <v>85807</v>
      </c>
    </row>
    <row r="29" spans="1:35" ht="20.25" customHeight="1" x14ac:dyDescent="0.25">
      <c r="A29" s="29">
        <f>Table4.4_supplementary_information_on_the_origin_of_uk_gas_imports_monthly_data_gwh[[#This Row],[Algeria]]/1000</f>
        <v>0</v>
      </c>
      <c r="B29" s="75" t="s">
        <v>177</v>
      </c>
      <c r="C29" s="94">
        <v>0</v>
      </c>
      <c r="D29" s="95">
        <v>0.309</v>
      </c>
      <c r="E29" s="95">
        <v>53.177999999999997</v>
      </c>
      <c r="F29" s="97">
        <f>SUM(Table4.4_supplementary_information_on_the_origin_of_uk_gas_imports_monthly_data_gwh[[#This Row],[Bacton to Zeebrugge Interconnector]:[Total Norway pipeline]])</f>
        <v>53.486999999999995</v>
      </c>
      <c r="G29" s="94">
        <v>33.158000000000001</v>
      </c>
      <c r="H29" s="94">
        <v>0</v>
      </c>
      <c r="I29" s="94">
        <v>0</v>
      </c>
      <c r="J29" s="94">
        <v>0</v>
      </c>
      <c r="K29" s="94">
        <v>0</v>
      </c>
      <c r="L29" s="94">
        <f>SUM(Table4.4_supplementary_information_on_the_origin_of_uk_gas_imports_monthly_data_gwh[[#This Row],[Angola]:[Yemen]])</f>
        <v>0.98699999999999999</v>
      </c>
      <c r="M29" s="94">
        <v>0</v>
      </c>
      <c r="N29" s="94">
        <v>0</v>
      </c>
      <c r="O29" s="94">
        <v>0</v>
      </c>
      <c r="P29" s="94">
        <v>0</v>
      </c>
      <c r="Q29" s="94">
        <v>0</v>
      </c>
      <c r="R29" s="94">
        <v>7.1999999999999995E-2</v>
      </c>
      <c r="S29" s="94">
        <v>0</v>
      </c>
      <c r="T29" s="94">
        <v>0</v>
      </c>
      <c r="U29" s="94">
        <v>0</v>
      </c>
      <c r="V29" s="94">
        <v>0</v>
      </c>
      <c r="W29" s="94">
        <v>0.91500000000000004</v>
      </c>
      <c r="X29" s="94">
        <v>0</v>
      </c>
      <c r="Y29" s="94">
        <v>0</v>
      </c>
      <c r="Z29" s="96">
        <f>SUM(Table4.4_supplementary_information_on_the_origin_of_uk_gas_imports_monthly_data_gwh[[#This Row],[Qatar]:[other]])</f>
        <v>34.145000000000003</v>
      </c>
      <c r="AA29" s="94">
        <v>87633</v>
      </c>
      <c r="AB29" s="76">
        <v>40705</v>
      </c>
      <c r="AC29" s="76">
        <v>3897</v>
      </c>
      <c r="AD29" s="77">
        <v>1</v>
      </c>
      <c r="AE29" s="76">
        <v>4231</v>
      </c>
      <c r="AF29" s="77">
        <v>282</v>
      </c>
      <c r="AG29" s="76">
        <v>2952</v>
      </c>
      <c r="AH29" s="97">
        <v>52.067999999999998</v>
      </c>
      <c r="AI29" s="78">
        <v>35564</v>
      </c>
    </row>
    <row r="30" spans="1:35" ht="20.25" customHeight="1" x14ac:dyDescent="0.25">
      <c r="A30" s="29">
        <f>Table4.4_supplementary_information_on_the_origin_of_uk_gas_imports_monthly_data_gwh[[#This Row],[Algeria]]/1000</f>
        <v>0</v>
      </c>
      <c r="B30" s="75" t="s">
        <v>178</v>
      </c>
      <c r="C30" s="94">
        <v>14.398</v>
      </c>
      <c r="D30" s="95">
        <v>19.263000000000002</v>
      </c>
      <c r="E30" s="95">
        <v>118.533</v>
      </c>
      <c r="F30" s="97">
        <f>SUM(Table4.4_supplementary_information_on_the_origin_of_uk_gas_imports_monthly_data_gwh[[#This Row],[Bacton to Zeebrugge Interconnector]:[Total Norway pipeline]])</f>
        <v>152.19400000000002</v>
      </c>
      <c r="G30" s="94">
        <v>11.246</v>
      </c>
      <c r="H30" s="94">
        <v>0</v>
      </c>
      <c r="I30" s="94">
        <v>0</v>
      </c>
      <c r="J30" s="94">
        <v>0</v>
      </c>
      <c r="K30" s="94">
        <v>0</v>
      </c>
      <c r="L30" s="94">
        <f>SUM(Table4.4_supplementary_information_on_the_origin_of_uk_gas_imports_monthly_data_gwh[[#This Row],[Angola]:[Yemen]])</f>
        <v>1.0620000000000001</v>
      </c>
      <c r="M30" s="94">
        <v>0</v>
      </c>
      <c r="N30" s="94">
        <v>0</v>
      </c>
      <c r="O30" s="94">
        <v>0</v>
      </c>
      <c r="P30" s="94">
        <v>0</v>
      </c>
      <c r="Q30" s="94">
        <v>0</v>
      </c>
      <c r="R30" s="94">
        <v>0</v>
      </c>
      <c r="S30" s="94">
        <v>0</v>
      </c>
      <c r="T30" s="94">
        <v>0</v>
      </c>
      <c r="U30" s="94">
        <v>0</v>
      </c>
      <c r="V30" s="94">
        <v>1.0620000000000001</v>
      </c>
      <c r="W30" s="94">
        <v>0</v>
      </c>
      <c r="X30" s="94">
        <v>0</v>
      </c>
      <c r="Y30" s="94">
        <v>0</v>
      </c>
      <c r="Z30" s="96">
        <f>SUM(Table4.4_supplementary_information_on_the_origin_of_uk_gas_imports_monthly_data_gwh[[#This Row],[Qatar]:[other]])</f>
        <v>12.308</v>
      </c>
      <c r="AA30" s="94">
        <v>164502</v>
      </c>
      <c r="AB30" s="76">
        <v>4990</v>
      </c>
      <c r="AC30" s="76">
        <v>4571</v>
      </c>
      <c r="AD30" s="77">
        <v>0</v>
      </c>
      <c r="AE30" s="76">
        <v>4804</v>
      </c>
      <c r="AF30" s="77">
        <v>381</v>
      </c>
      <c r="AG30" s="76">
        <v>1106</v>
      </c>
      <c r="AH30" s="97">
        <v>15.851000000000001</v>
      </c>
      <c r="AI30" s="78">
        <v>148651</v>
      </c>
    </row>
    <row r="31" spans="1:35" ht="20.25" customHeight="1" x14ac:dyDescent="0.25">
      <c r="A31" s="29">
        <f>Table4.4_supplementary_information_on_the_origin_of_uk_gas_imports_monthly_data_gwh[[#This Row],[Algeria]]/1000</f>
        <v>8.7799999999999998E-4</v>
      </c>
      <c r="B31" s="75" t="s">
        <v>179</v>
      </c>
      <c r="C31" s="94">
        <v>12.576000000000001</v>
      </c>
      <c r="D31" s="95">
        <v>9.3379999999999992</v>
      </c>
      <c r="E31" s="95">
        <v>126.021</v>
      </c>
      <c r="F31" s="97">
        <f>SUM(Table4.4_supplementary_information_on_the_origin_of_uk_gas_imports_monthly_data_gwh[[#This Row],[Bacton to Zeebrugge Interconnector]:[Total Norway pipeline]])</f>
        <v>147.935</v>
      </c>
      <c r="G31" s="94">
        <v>11.901999999999999</v>
      </c>
      <c r="H31" s="94">
        <v>0</v>
      </c>
      <c r="I31" s="94">
        <v>0</v>
      </c>
      <c r="J31" s="94">
        <v>0</v>
      </c>
      <c r="K31" s="94">
        <v>0.878</v>
      </c>
      <c r="L31" s="94">
        <f>SUM(Table4.4_supplementary_information_on_the_origin_of_uk_gas_imports_monthly_data_gwh[[#This Row],[Angola]:[Yemen]])</f>
        <v>1.304</v>
      </c>
      <c r="M31" s="94">
        <v>0</v>
      </c>
      <c r="N31" s="94">
        <v>0</v>
      </c>
      <c r="O31" s="94">
        <v>0</v>
      </c>
      <c r="P31" s="94">
        <v>0</v>
      </c>
      <c r="Q31" s="94">
        <v>0.40799999999999997</v>
      </c>
      <c r="R31" s="94">
        <v>0</v>
      </c>
      <c r="S31" s="94">
        <v>0</v>
      </c>
      <c r="T31" s="94">
        <v>0</v>
      </c>
      <c r="U31" s="94">
        <v>0</v>
      </c>
      <c r="V31" s="94">
        <v>0</v>
      </c>
      <c r="W31" s="94">
        <v>0</v>
      </c>
      <c r="X31" s="94">
        <v>0.89600000000000002</v>
      </c>
      <c r="Y31" s="94">
        <v>0</v>
      </c>
      <c r="Z31" s="96">
        <f>SUM(Table4.4_supplementary_information_on_the_origin_of_uk_gas_imports_monthly_data_gwh[[#This Row],[Qatar]:[other]])</f>
        <v>14.084</v>
      </c>
      <c r="AA31" s="94">
        <v>162020</v>
      </c>
      <c r="AB31" s="76">
        <v>3405</v>
      </c>
      <c r="AC31" s="76">
        <v>4245</v>
      </c>
      <c r="AD31" s="77">
        <v>1</v>
      </c>
      <c r="AE31" s="76">
        <v>4077</v>
      </c>
      <c r="AF31" s="77">
        <v>400</v>
      </c>
      <c r="AG31" s="76">
        <v>2445</v>
      </c>
      <c r="AH31" s="97">
        <v>14.573</v>
      </c>
      <c r="AI31" s="78">
        <v>147446</v>
      </c>
    </row>
    <row r="32" spans="1:35" ht="20.25" customHeight="1" x14ac:dyDescent="0.25">
      <c r="A32" s="29">
        <f>Table4.4_supplementary_information_on_the_origin_of_uk_gas_imports_monthly_data_gwh[[#This Row],[Algeria]]/1000</f>
        <v>4.9700000000000005E-4</v>
      </c>
      <c r="B32" s="75" t="s">
        <v>180</v>
      </c>
      <c r="C32" s="94">
        <v>0</v>
      </c>
      <c r="D32" s="95">
        <v>9.0999999999999998E-2</v>
      </c>
      <c r="E32" s="95">
        <v>68.751000000000005</v>
      </c>
      <c r="F32" s="97">
        <f>SUM(Table4.4_supplementary_information_on_the_origin_of_uk_gas_imports_monthly_data_gwh[[#This Row],[Bacton to Zeebrugge Interconnector]:[Total Norway pipeline]])</f>
        <v>68.841999999999999</v>
      </c>
      <c r="G32" s="94">
        <v>22.747</v>
      </c>
      <c r="H32" s="94">
        <v>0</v>
      </c>
      <c r="I32" s="94">
        <v>0.61499999999999999</v>
      </c>
      <c r="J32" s="94">
        <v>0</v>
      </c>
      <c r="K32" s="94">
        <v>0.497</v>
      </c>
      <c r="L32" s="94">
        <f>SUM(Table4.4_supplementary_information_on_the_origin_of_uk_gas_imports_monthly_data_gwh[[#This Row],[Angola]:[Yemen]])</f>
        <v>0</v>
      </c>
      <c r="M32" s="94">
        <v>0</v>
      </c>
      <c r="N32" s="94">
        <v>0</v>
      </c>
      <c r="O32" s="94">
        <v>0</v>
      </c>
      <c r="P32" s="94">
        <v>0</v>
      </c>
      <c r="Q32" s="94">
        <v>0</v>
      </c>
      <c r="R32" s="94">
        <v>0</v>
      </c>
      <c r="S32" s="94">
        <v>0</v>
      </c>
      <c r="T32" s="94">
        <v>0</v>
      </c>
      <c r="U32" s="94">
        <v>0</v>
      </c>
      <c r="V32" s="94">
        <v>0</v>
      </c>
      <c r="W32" s="94">
        <v>0</v>
      </c>
      <c r="X32" s="94">
        <v>0</v>
      </c>
      <c r="Y32" s="94">
        <v>0</v>
      </c>
      <c r="Z32" s="96">
        <f>SUM(Table4.4_supplementary_information_on_the_origin_of_uk_gas_imports_monthly_data_gwh[[#This Row],[Qatar]:[other]])</f>
        <v>23.858999999999998</v>
      </c>
      <c r="AA32" s="94">
        <v>92701</v>
      </c>
      <c r="AB32" s="76">
        <v>33698</v>
      </c>
      <c r="AC32" s="76">
        <v>3736</v>
      </c>
      <c r="AD32" s="77">
        <v>0</v>
      </c>
      <c r="AE32" s="76">
        <v>2929</v>
      </c>
      <c r="AF32" s="77">
        <v>267</v>
      </c>
      <c r="AG32" s="77">
        <v>0</v>
      </c>
      <c r="AH32" s="97">
        <v>40.631</v>
      </c>
      <c r="AI32" s="78">
        <v>52070</v>
      </c>
    </row>
    <row r="33" spans="1:35" ht="20.25" customHeight="1" x14ac:dyDescent="0.25">
      <c r="A33" s="29">
        <f>Table4.4_supplementary_information_on_the_origin_of_uk_gas_imports_monthly_data_gwh[[#This Row],[Algeria]]/1000</f>
        <v>5.2000000000000006E-4</v>
      </c>
      <c r="B33" s="75" t="s">
        <v>181</v>
      </c>
      <c r="C33" s="94">
        <v>0</v>
      </c>
      <c r="D33" s="95">
        <v>5.5E-2</v>
      </c>
      <c r="E33" s="95">
        <v>79.849000000000004</v>
      </c>
      <c r="F33" s="97">
        <f>SUM(Table4.4_supplementary_information_on_the_origin_of_uk_gas_imports_monthly_data_gwh[[#This Row],[Bacton to Zeebrugge Interconnector]:[Total Norway pipeline]])</f>
        <v>79.904000000000011</v>
      </c>
      <c r="G33" s="94">
        <v>15.805999999999999</v>
      </c>
      <c r="H33" s="94">
        <v>0</v>
      </c>
      <c r="I33" s="94">
        <v>0.90600000000000003</v>
      </c>
      <c r="J33" s="94">
        <v>0.998</v>
      </c>
      <c r="K33" s="94">
        <v>0.52</v>
      </c>
      <c r="L33" s="94">
        <f>SUM(Table4.4_supplementary_information_on_the_origin_of_uk_gas_imports_monthly_data_gwh[[#This Row],[Angola]:[Yemen]])</f>
        <v>0.96499999999999997</v>
      </c>
      <c r="M33" s="94">
        <v>0</v>
      </c>
      <c r="N33" s="94">
        <v>0</v>
      </c>
      <c r="O33" s="94">
        <v>0</v>
      </c>
      <c r="P33" s="94">
        <v>0</v>
      </c>
      <c r="Q33" s="94">
        <v>0</v>
      </c>
      <c r="R33" s="94">
        <v>0</v>
      </c>
      <c r="S33" s="94">
        <v>0</v>
      </c>
      <c r="T33" s="94">
        <v>0</v>
      </c>
      <c r="U33" s="94">
        <v>0</v>
      </c>
      <c r="V33" s="94">
        <v>0.96499999999999997</v>
      </c>
      <c r="W33" s="94">
        <v>0</v>
      </c>
      <c r="X33" s="94">
        <v>0</v>
      </c>
      <c r="Y33" s="94">
        <v>0</v>
      </c>
      <c r="Z33" s="96">
        <f>SUM(Table4.4_supplementary_information_on_the_origin_of_uk_gas_imports_monthly_data_gwh[[#This Row],[Qatar]:[other]])</f>
        <v>19.195</v>
      </c>
      <c r="AA33" s="94">
        <v>99098</v>
      </c>
      <c r="AB33" s="76">
        <v>43544</v>
      </c>
      <c r="AC33" s="76">
        <v>2143</v>
      </c>
      <c r="AD33" s="77">
        <v>0</v>
      </c>
      <c r="AE33" s="76">
        <v>5579</v>
      </c>
      <c r="AF33" s="77">
        <v>247</v>
      </c>
      <c r="AG33" s="77">
        <v>0</v>
      </c>
      <c r="AH33" s="97">
        <v>51.512999999999998</v>
      </c>
      <c r="AI33" s="78">
        <v>47586</v>
      </c>
    </row>
    <row r="34" spans="1:35" ht="20.25" customHeight="1" x14ac:dyDescent="0.25">
      <c r="A34" s="29">
        <f>Table4.4_supplementary_information_on_the_origin_of_uk_gas_imports_monthly_data_gwh[[#This Row],[Algeria]]/1000</f>
        <v>5.6299999999999992E-4</v>
      </c>
      <c r="B34" s="75" t="s">
        <v>182</v>
      </c>
      <c r="C34" s="94">
        <v>16.852</v>
      </c>
      <c r="D34" s="95">
        <v>11.282</v>
      </c>
      <c r="E34" s="95">
        <v>118.79600000000001</v>
      </c>
      <c r="F34" s="97">
        <f>SUM(Table4.4_supplementary_information_on_the_origin_of_uk_gas_imports_monthly_data_gwh[[#This Row],[Bacton to Zeebrugge Interconnector]:[Total Norway pipeline]])</f>
        <v>146.93</v>
      </c>
      <c r="G34" s="94">
        <v>12.914</v>
      </c>
      <c r="H34" s="94">
        <v>1.0720000000000001</v>
      </c>
      <c r="I34" s="94">
        <v>1.7210000000000001</v>
      </c>
      <c r="J34" s="94">
        <v>0</v>
      </c>
      <c r="K34" s="94">
        <v>0.56299999999999994</v>
      </c>
      <c r="L34" s="94">
        <f>SUM(Table4.4_supplementary_information_on_the_origin_of_uk_gas_imports_monthly_data_gwh[[#This Row],[Angola]:[Yemen]])</f>
        <v>0</v>
      </c>
      <c r="M34" s="94">
        <v>0</v>
      </c>
      <c r="N34" s="94">
        <v>0</v>
      </c>
      <c r="O34" s="94">
        <v>0</v>
      </c>
      <c r="P34" s="94">
        <v>0</v>
      </c>
      <c r="Q34" s="94">
        <v>0</v>
      </c>
      <c r="R34" s="94">
        <v>0</v>
      </c>
      <c r="S34" s="94">
        <v>0</v>
      </c>
      <c r="T34" s="94">
        <v>0</v>
      </c>
      <c r="U34" s="94">
        <v>0</v>
      </c>
      <c r="V34" s="94">
        <v>0</v>
      </c>
      <c r="W34" s="94">
        <v>0</v>
      </c>
      <c r="X34" s="94">
        <v>0</v>
      </c>
      <c r="Y34" s="94">
        <v>0</v>
      </c>
      <c r="Z34" s="96">
        <f>SUM(Table4.4_supplementary_information_on_the_origin_of_uk_gas_imports_monthly_data_gwh[[#This Row],[Qatar]:[other]])</f>
        <v>16.27</v>
      </c>
      <c r="AA34" s="94">
        <v>163201</v>
      </c>
      <c r="AB34" s="76">
        <v>7226</v>
      </c>
      <c r="AC34" s="76">
        <v>2450</v>
      </c>
      <c r="AD34" s="77">
        <v>0</v>
      </c>
      <c r="AE34" s="76">
        <v>5638</v>
      </c>
      <c r="AF34" s="77">
        <v>388</v>
      </c>
      <c r="AG34" s="76">
        <v>2010</v>
      </c>
      <c r="AH34" s="97">
        <v>17.713999999999999</v>
      </c>
      <c r="AI34" s="78">
        <v>145488</v>
      </c>
    </row>
    <row r="35" spans="1:35" ht="20.25" customHeight="1" x14ac:dyDescent="0.25">
      <c r="A35" s="29">
        <f>Table4.4_supplementary_information_on_the_origin_of_uk_gas_imports_monthly_data_gwh[[#This Row],[Algeria]]/1000</f>
        <v>0</v>
      </c>
      <c r="B35" s="75" t="s">
        <v>183</v>
      </c>
      <c r="C35" s="94">
        <v>34.548000000000002</v>
      </c>
      <c r="D35" s="95">
        <v>22.113</v>
      </c>
      <c r="E35" s="95">
        <v>127.974</v>
      </c>
      <c r="F35" s="97">
        <f>SUM(Table4.4_supplementary_information_on_the_origin_of_uk_gas_imports_monthly_data_gwh[[#This Row],[Bacton to Zeebrugge Interconnector]:[Total Norway pipeline]])</f>
        <v>184.63499999999999</v>
      </c>
      <c r="G35" s="94">
        <v>4.8929999999999998</v>
      </c>
      <c r="H35" s="94">
        <v>2.3210000000000002</v>
      </c>
      <c r="I35" s="94">
        <v>0</v>
      </c>
      <c r="J35" s="94">
        <v>0.85199999999999998</v>
      </c>
      <c r="K35" s="94">
        <v>0</v>
      </c>
      <c r="L35" s="94">
        <f>SUM(Table4.4_supplementary_information_on_the_origin_of_uk_gas_imports_monthly_data_gwh[[#This Row],[Angola]:[Yemen]])</f>
        <v>0.26500000000000001</v>
      </c>
      <c r="M35" s="94">
        <v>0</v>
      </c>
      <c r="N35" s="94">
        <v>0</v>
      </c>
      <c r="O35" s="94">
        <v>0</v>
      </c>
      <c r="P35" s="94">
        <v>0</v>
      </c>
      <c r="Q35" s="94">
        <v>0</v>
      </c>
      <c r="R35" s="94">
        <v>0</v>
      </c>
      <c r="S35" s="94">
        <v>0</v>
      </c>
      <c r="T35" s="94">
        <v>0</v>
      </c>
      <c r="U35" s="94">
        <v>0</v>
      </c>
      <c r="V35" s="94">
        <v>0</v>
      </c>
      <c r="W35" s="94">
        <v>0.26500000000000001</v>
      </c>
      <c r="X35" s="94">
        <v>0</v>
      </c>
      <c r="Y35" s="94">
        <v>0</v>
      </c>
      <c r="Z35" s="96">
        <f>SUM(Table4.4_supplementary_information_on_the_origin_of_uk_gas_imports_monthly_data_gwh[[#This Row],[Qatar]:[other]])</f>
        <v>8.3310000000000013</v>
      </c>
      <c r="AA35" s="94">
        <v>192965</v>
      </c>
      <c r="AB35" s="77">
        <v>37</v>
      </c>
      <c r="AC35" s="76">
        <v>2178</v>
      </c>
      <c r="AD35" s="77">
        <v>0</v>
      </c>
      <c r="AE35" s="76">
        <v>5264</v>
      </c>
      <c r="AF35" s="77">
        <v>419</v>
      </c>
      <c r="AG35" s="77">
        <v>887</v>
      </c>
      <c r="AH35" s="97">
        <v>8.7850000000000001</v>
      </c>
      <c r="AI35" s="78">
        <v>184180</v>
      </c>
    </row>
    <row r="36" spans="1:35" ht="20.25" customHeight="1" x14ac:dyDescent="0.25">
      <c r="A36" s="29">
        <f>Table4.4_supplementary_information_on_the_origin_of_uk_gas_imports_monthly_data_gwh[[#This Row],[Algeria]]/1000</f>
        <v>1.358E-3</v>
      </c>
      <c r="B36" s="75" t="s">
        <v>184</v>
      </c>
      <c r="C36" s="94">
        <v>0.52200000000000002</v>
      </c>
      <c r="D36" s="95">
        <v>0.78800000000000003</v>
      </c>
      <c r="E36" s="95">
        <v>71.188000000000002</v>
      </c>
      <c r="F36" s="97">
        <f>SUM(Table4.4_supplementary_information_on_the_origin_of_uk_gas_imports_monthly_data_gwh[[#This Row],[Bacton to Zeebrugge Interconnector]:[Total Norway pipeline]])</f>
        <v>72.498000000000005</v>
      </c>
      <c r="G36" s="94">
        <v>9.39</v>
      </c>
      <c r="H36" s="94">
        <v>1.43</v>
      </c>
      <c r="I36" s="94">
        <v>3.7930000000000001</v>
      </c>
      <c r="J36" s="94">
        <v>0.93300000000000005</v>
      </c>
      <c r="K36" s="94">
        <v>1.3580000000000001</v>
      </c>
      <c r="L36" s="94">
        <f>SUM(Table4.4_supplementary_information_on_the_origin_of_uk_gas_imports_monthly_data_gwh[[#This Row],[Angola]:[Yemen]])</f>
        <v>1.3420000000000001</v>
      </c>
      <c r="M36" s="94">
        <v>0</v>
      </c>
      <c r="N36" s="94">
        <v>0</v>
      </c>
      <c r="O36" s="94">
        <v>0</v>
      </c>
      <c r="P36" s="94">
        <v>0</v>
      </c>
      <c r="Q36" s="94">
        <v>0</v>
      </c>
      <c r="R36" s="94">
        <v>0.44400000000000001</v>
      </c>
      <c r="S36" s="94">
        <v>0</v>
      </c>
      <c r="T36" s="94">
        <v>0</v>
      </c>
      <c r="U36" s="94">
        <v>0</v>
      </c>
      <c r="V36" s="94">
        <v>0</v>
      </c>
      <c r="W36" s="94">
        <v>0.89800000000000002</v>
      </c>
      <c r="X36" s="94">
        <v>0</v>
      </c>
      <c r="Y36" s="94">
        <v>0</v>
      </c>
      <c r="Z36" s="96">
        <f>SUM(Table4.4_supplementary_information_on_the_origin_of_uk_gas_imports_monthly_data_gwh[[#This Row],[Qatar]:[other]])</f>
        <v>18.245999999999999</v>
      </c>
      <c r="AA36" s="94">
        <v>90744</v>
      </c>
      <c r="AB36" s="76">
        <v>12727</v>
      </c>
      <c r="AC36" s="76">
        <v>2059</v>
      </c>
      <c r="AD36" s="77">
        <v>0</v>
      </c>
      <c r="AE36" s="76">
        <v>5159</v>
      </c>
      <c r="AF36" s="77">
        <v>257</v>
      </c>
      <c r="AG36" s="77">
        <v>0</v>
      </c>
      <c r="AH36" s="97">
        <v>20.202000000000002</v>
      </c>
      <c r="AI36" s="78">
        <v>70542</v>
      </c>
    </row>
    <row r="37" spans="1:35" ht="20.25" customHeight="1" x14ac:dyDescent="0.25">
      <c r="A37" s="29">
        <f>Table4.4_supplementary_information_on_the_origin_of_uk_gas_imports_monthly_data_gwh[[#This Row],[Algeria]]/1000</f>
        <v>1.078E-3</v>
      </c>
      <c r="B37" s="75" t="s">
        <v>185</v>
      </c>
      <c r="C37" s="94">
        <v>0</v>
      </c>
      <c r="D37" s="95">
        <v>0.22900000000000001</v>
      </c>
      <c r="E37" s="95">
        <v>71.281000000000006</v>
      </c>
      <c r="F37" s="97">
        <f>SUM(Table4.4_supplementary_information_on_the_origin_of_uk_gas_imports_monthly_data_gwh[[#This Row],[Bacton to Zeebrugge Interconnector]:[Total Norway pipeline]])</f>
        <v>71.510000000000005</v>
      </c>
      <c r="G37" s="94">
        <v>6.2930000000000001</v>
      </c>
      <c r="H37" s="94">
        <v>2.1720000000000002</v>
      </c>
      <c r="I37" s="94">
        <v>0</v>
      </c>
      <c r="J37" s="94">
        <v>0</v>
      </c>
      <c r="K37" s="94">
        <v>1.0780000000000001</v>
      </c>
      <c r="L37" s="94">
        <f>SUM(Table4.4_supplementary_information_on_the_origin_of_uk_gas_imports_monthly_data_gwh[[#This Row],[Angola]:[Yemen]])</f>
        <v>0</v>
      </c>
      <c r="M37" s="94">
        <v>0</v>
      </c>
      <c r="N37" s="94">
        <v>0</v>
      </c>
      <c r="O37" s="94">
        <v>0</v>
      </c>
      <c r="P37" s="94">
        <v>0</v>
      </c>
      <c r="Q37" s="94">
        <v>0</v>
      </c>
      <c r="R37" s="94">
        <v>0</v>
      </c>
      <c r="S37" s="94">
        <v>0</v>
      </c>
      <c r="T37" s="94">
        <v>0</v>
      </c>
      <c r="U37" s="94">
        <v>0</v>
      </c>
      <c r="V37" s="94">
        <v>0</v>
      </c>
      <c r="W37" s="94">
        <v>0</v>
      </c>
      <c r="X37" s="94">
        <v>0</v>
      </c>
      <c r="Y37" s="94">
        <v>0</v>
      </c>
      <c r="Z37" s="96">
        <f>SUM(Table4.4_supplementary_information_on_the_origin_of_uk_gas_imports_monthly_data_gwh[[#This Row],[Qatar]:[other]])</f>
        <v>9.5429999999999993</v>
      </c>
      <c r="AA37" s="94">
        <v>81052</v>
      </c>
      <c r="AB37" s="76">
        <v>35995</v>
      </c>
      <c r="AC37" s="76">
        <v>2146</v>
      </c>
      <c r="AD37" s="77">
        <v>0</v>
      </c>
      <c r="AE37" s="76">
        <v>4999</v>
      </c>
      <c r="AF37" s="77">
        <v>210</v>
      </c>
      <c r="AG37" s="77">
        <v>950</v>
      </c>
      <c r="AH37" s="97">
        <v>44.298999999999999</v>
      </c>
      <c r="AI37" s="78">
        <v>36753</v>
      </c>
    </row>
    <row r="38" spans="1:35" ht="20.25" customHeight="1" x14ac:dyDescent="0.25">
      <c r="A38" s="29">
        <f>Table4.4_supplementary_information_on_the_origin_of_uk_gas_imports_monthly_data_gwh[[#This Row],[Algeria]]/1000</f>
        <v>0</v>
      </c>
      <c r="B38" s="75" t="s">
        <v>186</v>
      </c>
      <c r="C38" s="94">
        <v>0.45800000000000002</v>
      </c>
      <c r="D38" s="95">
        <v>6.9660000000000002</v>
      </c>
      <c r="E38" s="95">
        <v>102.905</v>
      </c>
      <c r="F38" s="97">
        <f>SUM(Table4.4_supplementary_information_on_the_origin_of_uk_gas_imports_monthly_data_gwh[[#This Row],[Bacton to Zeebrugge Interconnector]:[Total Norway pipeline]])</f>
        <v>110.32900000000001</v>
      </c>
      <c r="G38" s="94">
        <v>11.122999999999999</v>
      </c>
      <c r="H38" s="94">
        <v>10.762</v>
      </c>
      <c r="I38" s="94">
        <v>2.9089999999999998</v>
      </c>
      <c r="J38" s="94">
        <v>11.422000000000001</v>
      </c>
      <c r="K38" s="94">
        <v>0</v>
      </c>
      <c r="L38" s="94">
        <f>SUM(Table4.4_supplementary_information_on_the_origin_of_uk_gas_imports_monthly_data_gwh[[#This Row],[Angola]:[Yemen]])</f>
        <v>5.774</v>
      </c>
      <c r="M38" s="94">
        <v>0</v>
      </c>
      <c r="N38" s="94">
        <v>0</v>
      </c>
      <c r="O38" s="94">
        <v>0</v>
      </c>
      <c r="P38" s="94">
        <v>0</v>
      </c>
      <c r="Q38" s="94">
        <v>0</v>
      </c>
      <c r="R38" s="94">
        <v>1.077</v>
      </c>
      <c r="S38" s="94">
        <v>0.86299999999999999</v>
      </c>
      <c r="T38" s="94">
        <v>0</v>
      </c>
      <c r="U38" s="94">
        <v>0</v>
      </c>
      <c r="V38" s="94">
        <v>0.85199999999999998</v>
      </c>
      <c r="W38" s="94">
        <v>2.0990000000000002</v>
      </c>
      <c r="X38" s="94">
        <v>0.88300000000000001</v>
      </c>
      <c r="Y38" s="94">
        <v>0</v>
      </c>
      <c r="Z38" s="96">
        <f>SUM(Table4.4_supplementary_information_on_the_origin_of_uk_gas_imports_monthly_data_gwh[[#This Row],[Qatar]:[other]])</f>
        <v>41.989999999999995</v>
      </c>
      <c r="AA38" s="94">
        <v>152319</v>
      </c>
      <c r="AB38" s="77">
        <v>208</v>
      </c>
      <c r="AC38" s="76">
        <v>1957</v>
      </c>
      <c r="AD38" s="77">
        <v>0</v>
      </c>
      <c r="AE38" s="76">
        <v>7067</v>
      </c>
      <c r="AF38" s="77">
        <v>371</v>
      </c>
      <c r="AG38" s="77">
        <v>0</v>
      </c>
      <c r="AH38" s="97">
        <v>9.6029999999999998</v>
      </c>
      <c r="AI38" s="78">
        <v>142716</v>
      </c>
    </row>
    <row r="39" spans="1:35" ht="20.25" customHeight="1" x14ac:dyDescent="0.25">
      <c r="A39" s="29">
        <f>Table4.4_supplementary_information_on_the_origin_of_uk_gas_imports_monthly_data_gwh[[#This Row],[Algeria]]/1000</f>
        <v>3.6469999999999996E-3</v>
      </c>
      <c r="B39" s="75" t="s">
        <v>187</v>
      </c>
      <c r="C39" s="94">
        <v>3.2280000000000002</v>
      </c>
      <c r="D39" s="95">
        <v>14.090999999999999</v>
      </c>
      <c r="E39" s="95">
        <v>102.505</v>
      </c>
      <c r="F39" s="97">
        <f>SUM(Table4.4_supplementary_information_on_the_origin_of_uk_gas_imports_monthly_data_gwh[[#This Row],[Bacton to Zeebrugge Interconnector]:[Total Norway pipeline]])</f>
        <v>119.824</v>
      </c>
      <c r="G39" s="94">
        <v>16.577000000000002</v>
      </c>
      <c r="H39" s="94">
        <v>11.606</v>
      </c>
      <c r="I39" s="94">
        <v>0.72699999999999998</v>
      </c>
      <c r="J39" s="94">
        <v>5.9169999999999998</v>
      </c>
      <c r="K39" s="94">
        <v>3.6469999999999998</v>
      </c>
      <c r="L39" s="94">
        <f>SUM(Table4.4_supplementary_information_on_the_origin_of_uk_gas_imports_monthly_data_gwh[[#This Row],[Angola]:[Yemen]])</f>
        <v>7.5500000000000007</v>
      </c>
      <c r="M39" s="94">
        <v>0</v>
      </c>
      <c r="N39" s="94">
        <v>0</v>
      </c>
      <c r="O39" s="94">
        <v>0</v>
      </c>
      <c r="P39" s="94">
        <v>0.90900000000000003</v>
      </c>
      <c r="Q39" s="94">
        <v>0</v>
      </c>
      <c r="R39" s="94">
        <v>0</v>
      </c>
      <c r="S39" s="94">
        <v>0.84099999999999997</v>
      </c>
      <c r="T39" s="94">
        <v>0</v>
      </c>
      <c r="U39" s="94">
        <v>0</v>
      </c>
      <c r="V39" s="94">
        <v>0.85499999999999998</v>
      </c>
      <c r="W39" s="94">
        <v>2.85</v>
      </c>
      <c r="X39" s="94">
        <v>2.0950000000000002</v>
      </c>
      <c r="Y39" s="94">
        <v>0</v>
      </c>
      <c r="Z39" s="96">
        <f>SUM(Table4.4_supplementary_information_on_the_origin_of_uk_gas_imports_monthly_data_gwh[[#This Row],[Qatar]:[other]])</f>
        <v>46.024000000000001</v>
      </c>
      <c r="AA39" s="94">
        <v>165848</v>
      </c>
      <c r="AB39" s="77">
        <v>178</v>
      </c>
      <c r="AC39" s="76">
        <v>2067</v>
      </c>
      <c r="AD39" s="77">
        <v>0</v>
      </c>
      <c r="AE39" s="76">
        <v>7576</v>
      </c>
      <c r="AF39" s="77">
        <v>468</v>
      </c>
      <c r="AG39" s="77">
        <v>0</v>
      </c>
      <c r="AH39" s="97">
        <v>10.289</v>
      </c>
      <c r="AI39" s="78">
        <v>155559</v>
      </c>
    </row>
    <row r="40" spans="1:35" ht="20.25" customHeight="1" x14ac:dyDescent="0.25">
      <c r="A40" s="29">
        <f>Table4.4_supplementary_information_on_the_origin_of_uk_gas_imports_monthly_data_gwh[[#This Row],[Algeria]]/1000</f>
        <v>4.6420000000000003E-3</v>
      </c>
      <c r="B40" s="75" t="s">
        <v>188</v>
      </c>
      <c r="C40" s="94">
        <v>0</v>
      </c>
      <c r="D40" s="95">
        <v>3.4000000000000002E-2</v>
      </c>
      <c r="E40" s="95">
        <v>65.772000000000006</v>
      </c>
      <c r="F40" s="97">
        <f>SUM(Table4.4_supplementary_information_on_the_origin_of_uk_gas_imports_monthly_data_gwh[[#This Row],[Bacton to Zeebrugge Interconnector]:[Total Norway pipeline]])</f>
        <v>65.806000000000012</v>
      </c>
      <c r="G40" s="94">
        <v>41.414000000000001</v>
      </c>
      <c r="H40" s="94">
        <v>3.1709999999999998</v>
      </c>
      <c r="I40" s="94">
        <v>1.0720000000000001</v>
      </c>
      <c r="J40" s="94">
        <v>1.0860000000000001</v>
      </c>
      <c r="K40" s="94">
        <v>4.6420000000000003</v>
      </c>
      <c r="L40" s="94">
        <f>SUM(Table4.4_supplementary_information_on_the_origin_of_uk_gas_imports_monthly_data_gwh[[#This Row],[Angola]:[Yemen]])</f>
        <v>2.7549999999999999</v>
      </c>
      <c r="M40" s="94">
        <v>0.97899999999999998</v>
      </c>
      <c r="N40" s="94">
        <v>0</v>
      </c>
      <c r="O40" s="94">
        <v>0</v>
      </c>
      <c r="P40" s="94">
        <v>0</v>
      </c>
      <c r="Q40" s="94">
        <v>0</v>
      </c>
      <c r="R40" s="94">
        <v>0</v>
      </c>
      <c r="S40" s="94">
        <v>0</v>
      </c>
      <c r="T40" s="94">
        <v>0</v>
      </c>
      <c r="U40" s="94">
        <v>0</v>
      </c>
      <c r="V40" s="94">
        <v>0.874</v>
      </c>
      <c r="W40" s="94">
        <v>0.90200000000000002</v>
      </c>
      <c r="X40" s="94">
        <v>0</v>
      </c>
      <c r="Y40" s="94">
        <v>0</v>
      </c>
      <c r="Z40" s="96">
        <f>SUM(Table4.4_supplementary_information_on_the_origin_of_uk_gas_imports_monthly_data_gwh[[#This Row],[Qatar]:[other]])</f>
        <v>54.140000000000008</v>
      </c>
      <c r="AA40" s="94">
        <v>119946</v>
      </c>
      <c r="AB40" s="76">
        <v>30272</v>
      </c>
      <c r="AC40" s="76">
        <v>1613</v>
      </c>
      <c r="AD40" s="77">
        <v>0</v>
      </c>
      <c r="AE40" s="76">
        <v>7721</v>
      </c>
      <c r="AF40" s="77">
        <v>285</v>
      </c>
      <c r="AG40" s="77">
        <v>0</v>
      </c>
      <c r="AH40" s="97">
        <v>39.890999999999998</v>
      </c>
      <c r="AI40" s="78">
        <v>80056</v>
      </c>
    </row>
    <row r="41" spans="1:35" ht="20.25" customHeight="1" x14ac:dyDescent="0.25">
      <c r="A41" s="29">
        <f>Table4.4_supplementary_information_on_the_origin_of_uk_gas_imports_monthly_data_gwh[[#This Row],[Algeria]]/1000</f>
        <v>8.6700000000000004E-4</v>
      </c>
      <c r="B41" s="75" t="s">
        <v>189</v>
      </c>
      <c r="C41" s="94">
        <v>0</v>
      </c>
      <c r="D41" s="95">
        <v>0.59</v>
      </c>
      <c r="E41" s="95">
        <v>44.588999999999999</v>
      </c>
      <c r="F41" s="97">
        <f>SUM(Table4.4_supplementary_information_on_the_origin_of_uk_gas_imports_monthly_data_gwh[[#This Row],[Bacton to Zeebrugge Interconnector]:[Total Norway pipeline]])</f>
        <v>45.179000000000002</v>
      </c>
      <c r="G41" s="94">
        <v>13.26</v>
      </c>
      <c r="H41" s="94">
        <v>3.0059999999999998</v>
      </c>
      <c r="I41" s="94">
        <v>0</v>
      </c>
      <c r="J41" s="94">
        <v>1.343</v>
      </c>
      <c r="K41" s="94">
        <v>0.86699999999999999</v>
      </c>
      <c r="L41" s="94">
        <f>SUM(Table4.4_supplementary_information_on_the_origin_of_uk_gas_imports_monthly_data_gwh[[#This Row],[Angola]:[Yemen]])</f>
        <v>0.98499999999999999</v>
      </c>
      <c r="M41" s="94">
        <v>0</v>
      </c>
      <c r="N41" s="94">
        <v>0</v>
      </c>
      <c r="O41" s="94">
        <v>0</v>
      </c>
      <c r="P41" s="94">
        <v>0</v>
      </c>
      <c r="Q41" s="94">
        <v>0</v>
      </c>
      <c r="R41" s="94">
        <v>0</v>
      </c>
      <c r="S41" s="94">
        <v>0</v>
      </c>
      <c r="T41" s="94">
        <v>0</v>
      </c>
      <c r="U41" s="94">
        <v>0</v>
      </c>
      <c r="V41" s="94">
        <v>0</v>
      </c>
      <c r="W41" s="94">
        <v>0.98499999999999999</v>
      </c>
      <c r="X41" s="94">
        <v>0</v>
      </c>
      <c r="Y41" s="94">
        <v>0</v>
      </c>
      <c r="Z41" s="96">
        <f>SUM(Table4.4_supplementary_information_on_the_origin_of_uk_gas_imports_monthly_data_gwh[[#This Row],[Qatar]:[other]])</f>
        <v>19.460999999999999</v>
      </c>
      <c r="AA41" s="94">
        <v>64639</v>
      </c>
      <c r="AB41" s="76">
        <v>17042</v>
      </c>
      <c r="AC41" s="76">
        <v>1640</v>
      </c>
      <c r="AD41" s="77">
        <v>0</v>
      </c>
      <c r="AE41" s="76">
        <v>6488</v>
      </c>
      <c r="AF41" s="77">
        <v>311</v>
      </c>
      <c r="AG41" s="77">
        <v>0</v>
      </c>
      <c r="AH41" s="97">
        <v>25.481999999999999</v>
      </c>
      <c r="AI41" s="78">
        <v>39157</v>
      </c>
    </row>
    <row r="42" spans="1:35" ht="20.25" customHeight="1" x14ac:dyDescent="0.25">
      <c r="A42" s="29">
        <f>Table4.4_supplementary_information_on_the_origin_of_uk_gas_imports_monthly_data_gwh[[#This Row],[Algeria]]/1000</f>
        <v>1.732E-3</v>
      </c>
      <c r="B42" s="75" t="s">
        <v>190</v>
      </c>
      <c r="C42" s="94">
        <v>0</v>
      </c>
      <c r="D42" s="95">
        <v>2.855</v>
      </c>
      <c r="E42" s="95">
        <v>83.061000000000007</v>
      </c>
      <c r="F42" s="97">
        <f>SUM(Table4.4_supplementary_information_on_the_origin_of_uk_gas_imports_monthly_data_gwh[[#This Row],[Bacton to Zeebrugge Interconnector]:[Total Norway pipeline]])</f>
        <v>85.916000000000011</v>
      </c>
      <c r="G42" s="94">
        <v>21.651</v>
      </c>
      <c r="H42" s="94">
        <v>13.596</v>
      </c>
      <c r="I42" s="94">
        <v>8.06</v>
      </c>
      <c r="J42" s="94">
        <v>22.789000000000001</v>
      </c>
      <c r="K42" s="94">
        <v>1.732</v>
      </c>
      <c r="L42" s="94">
        <f>SUM(Table4.4_supplementary_information_on_the_origin_of_uk_gas_imports_monthly_data_gwh[[#This Row],[Angola]:[Yemen]])</f>
        <v>6.9959999999999996</v>
      </c>
      <c r="M42" s="94">
        <v>0</v>
      </c>
      <c r="N42" s="94">
        <v>0</v>
      </c>
      <c r="O42" s="94">
        <v>0</v>
      </c>
      <c r="P42" s="94">
        <v>0</v>
      </c>
      <c r="Q42" s="94">
        <v>0</v>
      </c>
      <c r="R42" s="94">
        <v>0</v>
      </c>
      <c r="S42" s="94">
        <v>1.7270000000000001</v>
      </c>
      <c r="T42" s="94">
        <v>0</v>
      </c>
      <c r="U42" s="94">
        <v>0.89700000000000002</v>
      </c>
      <c r="V42" s="94">
        <v>1.7889999999999999</v>
      </c>
      <c r="W42" s="94">
        <v>1.786</v>
      </c>
      <c r="X42" s="94">
        <v>0.79700000000000004</v>
      </c>
      <c r="Y42" s="94">
        <v>0</v>
      </c>
      <c r="Z42" s="96">
        <f>SUM(Table4.4_supplementary_information_on_the_origin_of_uk_gas_imports_monthly_data_gwh[[#This Row],[Qatar]:[other]])</f>
        <v>74.823999999999998</v>
      </c>
      <c r="AA42" s="94">
        <v>160740</v>
      </c>
      <c r="AB42" s="77">
        <v>0</v>
      </c>
      <c r="AC42" s="76">
        <v>4840</v>
      </c>
      <c r="AD42" s="77">
        <v>0</v>
      </c>
      <c r="AE42" s="76">
        <v>9443</v>
      </c>
      <c r="AF42" s="77">
        <v>450</v>
      </c>
      <c r="AG42" s="77">
        <v>0</v>
      </c>
      <c r="AH42" s="97">
        <v>14.731999999999999</v>
      </c>
      <c r="AI42" s="78">
        <v>146007</v>
      </c>
    </row>
    <row r="43" spans="1:35" ht="20.25" customHeight="1" x14ac:dyDescent="0.25">
      <c r="A43" s="29">
        <f>Table4.4_supplementary_information_on_the_origin_of_uk_gas_imports_monthly_data_gwh[[#This Row],[Algeria]]/1000</f>
        <v>0</v>
      </c>
      <c r="B43" s="75" t="s">
        <v>191</v>
      </c>
      <c r="C43" s="94">
        <v>0.371</v>
      </c>
      <c r="D43" s="95">
        <v>1.1120000000000001</v>
      </c>
      <c r="E43" s="95">
        <v>76.572999999999993</v>
      </c>
      <c r="F43" s="97">
        <f>SUM(Table4.4_supplementary_information_on_the_origin_of_uk_gas_imports_monthly_data_gwh[[#This Row],[Bacton to Zeebrugge Interconnector]:[Total Norway pipeline]])</f>
        <v>78.055999999999997</v>
      </c>
      <c r="G43" s="94">
        <v>20.498000000000001</v>
      </c>
      <c r="H43" s="94">
        <v>9.7859999999999996</v>
      </c>
      <c r="I43" s="94">
        <v>5.702</v>
      </c>
      <c r="J43" s="94">
        <v>24.92</v>
      </c>
      <c r="K43" s="94">
        <v>0</v>
      </c>
      <c r="L43" s="94">
        <f>SUM(Table4.4_supplementary_information_on_the_origin_of_uk_gas_imports_monthly_data_gwh[[#This Row],[Angola]:[Yemen]])</f>
        <v>8.5030000000000001</v>
      </c>
      <c r="M43" s="94">
        <v>0</v>
      </c>
      <c r="N43" s="94">
        <v>0</v>
      </c>
      <c r="O43" s="94">
        <v>2.9609999999999999</v>
      </c>
      <c r="P43" s="94">
        <v>0</v>
      </c>
      <c r="Q43" s="94">
        <v>0</v>
      </c>
      <c r="R43" s="94">
        <v>1.0509999999999999</v>
      </c>
      <c r="S43" s="94">
        <v>0</v>
      </c>
      <c r="T43" s="94">
        <v>0</v>
      </c>
      <c r="U43" s="94">
        <v>0</v>
      </c>
      <c r="V43" s="94">
        <v>1.831</v>
      </c>
      <c r="W43" s="94">
        <v>2.66</v>
      </c>
      <c r="X43" s="94">
        <v>0</v>
      </c>
      <c r="Y43" s="94">
        <v>0</v>
      </c>
      <c r="Z43" s="96">
        <f>SUM(Table4.4_supplementary_information_on_the_origin_of_uk_gas_imports_monthly_data_gwh[[#This Row],[Qatar]:[other]])</f>
        <v>69.408999999999992</v>
      </c>
      <c r="AA43" s="94">
        <v>147465</v>
      </c>
      <c r="AB43" s="76">
        <v>1904</v>
      </c>
      <c r="AC43" s="76">
        <v>2417</v>
      </c>
      <c r="AD43" s="77">
        <v>0</v>
      </c>
      <c r="AE43" s="76">
        <v>9685</v>
      </c>
      <c r="AF43" s="77">
        <v>469</v>
      </c>
      <c r="AG43" s="77">
        <v>0</v>
      </c>
      <c r="AH43" s="97">
        <v>14.474</v>
      </c>
      <c r="AI43" s="78">
        <v>132991</v>
      </c>
    </row>
    <row r="44" spans="1:35" ht="20.25" customHeight="1" x14ac:dyDescent="0.25">
      <c r="A44" s="29">
        <f>Table4.4_supplementary_information_on_the_origin_of_uk_gas_imports_monthly_data_gwh[[#This Row],[Algeria]]/1000</f>
        <v>0</v>
      </c>
      <c r="B44" s="75" t="s">
        <v>192</v>
      </c>
      <c r="C44" s="94">
        <v>0</v>
      </c>
      <c r="D44" s="95">
        <v>0</v>
      </c>
      <c r="E44" s="95">
        <v>36.365000000000002</v>
      </c>
      <c r="F44" s="97">
        <f>SUM(Table4.4_supplementary_information_on_the_origin_of_uk_gas_imports_monthly_data_gwh[[#This Row],[Bacton to Zeebrugge Interconnector]:[Total Norway pipeline]])</f>
        <v>36.365000000000002</v>
      </c>
      <c r="G44" s="94">
        <v>46.247999999999998</v>
      </c>
      <c r="H44" s="94">
        <v>3.19</v>
      </c>
      <c r="I44" s="94">
        <v>2.86</v>
      </c>
      <c r="J44" s="94">
        <v>3.7709999999999999</v>
      </c>
      <c r="K44" s="94">
        <v>0</v>
      </c>
      <c r="L44" s="94">
        <f>SUM(Table4.4_supplementary_information_on_the_origin_of_uk_gas_imports_monthly_data_gwh[[#This Row],[Angola]:[Yemen]])</f>
        <v>2.9319999999999999</v>
      </c>
      <c r="M44" s="94">
        <v>0</v>
      </c>
      <c r="N44" s="94">
        <v>0</v>
      </c>
      <c r="O44" s="94">
        <v>0.98299999999999998</v>
      </c>
      <c r="P44" s="94">
        <v>0</v>
      </c>
      <c r="Q44" s="94">
        <v>0</v>
      </c>
      <c r="R44" s="94">
        <v>0</v>
      </c>
      <c r="S44" s="94">
        <v>0</v>
      </c>
      <c r="T44" s="94">
        <v>1.079</v>
      </c>
      <c r="U44" s="94">
        <v>0</v>
      </c>
      <c r="V44" s="94">
        <v>0.87</v>
      </c>
      <c r="W44" s="94">
        <v>0</v>
      </c>
      <c r="X44" s="94">
        <v>0</v>
      </c>
      <c r="Y44" s="94">
        <v>0</v>
      </c>
      <c r="Z44" s="96">
        <f>SUM(Table4.4_supplementary_information_on_the_origin_of_uk_gas_imports_monthly_data_gwh[[#This Row],[Qatar]:[other]])</f>
        <v>59.000999999999998</v>
      </c>
      <c r="AA44" s="94">
        <v>95366</v>
      </c>
      <c r="AB44" s="76">
        <v>26041</v>
      </c>
      <c r="AC44" s="76">
        <v>14355</v>
      </c>
      <c r="AD44" s="77">
        <v>0</v>
      </c>
      <c r="AE44" s="76">
        <v>8205</v>
      </c>
      <c r="AF44" s="77">
        <v>263</v>
      </c>
      <c r="AG44" s="77">
        <v>0</v>
      </c>
      <c r="AH44" s="97">
        <v>48.863999999999997</v>
      </c>
      <c r="AI44" s="78">
        <v>46502</v>
      </c>
    </row>
    <row r="45" spans="1:35" ht="20.25" customHeight="1" x14ac:dyDescent="0.25">
      <c r="A45" s="29">
        <f>Table4.4_supplementary_information_on_the_origin_of_uk_gas_imports_monthly_data_gwh[[#This Row],[Algeria]]/1000</f>
        <v>0</v>
      </c>
      <c r="B45" s="75" t="s">
        <v>193</v>
      </c>
      <c r="C45" s="94">
        <v>0</v>
      </c>
      <c r="D45" s="95">
        <v>0</v>
      </c>
      <c r="E45" s="95">
        <v>46.277000000000001</v>
      </c>
      <c r="F45" s="97">
        <f>SUM(Table4.4_supplementary_information_on_the_origin_of_uk_gas_imports_monthly_data_gwh[[#This Row],[Bacton to Zeebrugge Interconnector]:[Total Norway pipeline]])</f>
        <v>46.277000000000001</v>
      </c>
      <c r="G45" s="94">
        <v>23.702000000000002</v>
      </c>
      <c r="H45" s="94">
        <v>0</v>
      </c>
      <c r="I45" s="94">
        <v>0</v>
      </c>
      <c r="J45" s="94">
        <v>2.4550000000000001</v>
      </c>
      <c r="K45" s="94">
        <v>0</v>
      </c>
      <c r="L45" s="94">
        <f>SUM(Table4.4_supplementary_information_on_the_origin_of_uk_gas_imports_monthly_data_gwh[[#This Row],[Angola]:[Yemen]])</f>
        <v>0</v>
      </c>
      <c r="M45" s="94">
        <v>0</v>
      </c>
      <c r="N45" s="94">
        <v>0</v>
      </c>
      <c r="O45" s="94">
        <v>0</v>
      </c>
      <c r="P45" s="94">
        <v>0</v>
      </c>
      <c r="Q45" s="94">
        <v>0</v>
      </c>
      <c r="R45" s="94">
        <v>0</v>
      </c>
      <c r="S45" s="94">
        <v>0</v>
      </c>
      <c r="T45" s="94">
        <v>0</v>
      </c>
      <c r="U45" s="94">
        <v>0</v>
      </c>
      <c r="V45" s="94">
        <v>0</v>
      </c>
      <c r="W45" s="94">
        <v>0</v>
      </c>
      <c r="X45" s="94">
        <v>0</v>
      </c>
      <c r="Y45" s="94">
        <v>0</v>
      </c>
      <c r="Z45" s="96">
        <f>SUM(Table4.4_supplementary_information_on_the_origin_of_uk_gas_imports_monthly_data_gwh[[#This Row],[Qatar]:[other]])</f>
        <v>26.157000000000004</v>
      </c>
      <c r="AA45" s="94">
        <v>72435</v>
      </c>
      <c r="AB45" s="76">
        <v>7639</v>
      </c>
      <c r="AC45" s="76">
        <v>12883</v>
      </c>
      <c r="AD45" s="77">
        <v>0</v>
      </c>
      <c r="AE45" s="76">
        <v>9182</v>
      </c>
      <c r="AF45" s="77">
        <v>284</v>
      </c>
      <c r="AG45" s="77">
        <v>0</v>
      </c>
      <c r="AH45" s="97">
        <v>29.986999999999998</v>
      </c>
      <c r="AI45" s="78">
        <v>42448</v>
      </c>
    </row>
    <row r="46" spans="1:35" ht="20.25" customHeight="1" x14ac:dyDescent="0.25">
      <c r="A46" s="29">
        <f>Table4.4_supplementary_information_on_the_origin_of_uk_gas_imports_monthly_data_gwh[[#This Row],[Algeria]]/1000</f>
        <v>4.8799999999999999E-4</v>
      </c>
      <c r="B46" s="75" t="s">
        <v>194</v>
      </c>
      <c r="C46" s="94">
        <v>3.1829999999999998</v>
      </c>
      <c r="D46" s="95">
        <v>9.9600000000000009</v>
      </c>
      <c r="E46" s="95">
        <v>104.279</v>
      </c>
      <c r="F46" s="97">
        <f>SUM(Table4.4_supplementary_information_on_the_origin_of_uk_gas_imports_monthly_data_gwh[[#This Row],[Bacton to Zeebrugge Interconnector]:[Total Norway pipeline]])</f>
        <v>117.422</v>
      </c>
      <c r="G46" s="94">
        <v>6.4560000000000004</v>
      </c>
      <c r="H46" s="94">
        <v>11.657999999999999</v>
      </c>
      <c r="I46" s="94">
        <v>2.6269999999999998</v>
      </c>
      <c r="J46" s="94">
        <v>22.292999999999999</v>
      </c>
      <c r="K46" s="94">
        <v>0.48799999999999999</v>
      </c>
      <c r="L46" s="94">
        <f>SUM(Table4.4_supplementary_information_on_the_origin_of_uk_gas_imports_monthly_data_gwh[[#This Row],[Angola]:[Yemen]])</f>
        <v>1.976</v>
      </c>
      <c r="M46" s="94">
        <v>0</v>
      </c>
      <c r="N46" s="94">
        <v>0</v>
      </c>
      <c r="O46" s="94">
        <v>0</v>
      </c>
      <c r="P46" s="94">
        <v>0</v>
      </c>
      <c r="Q46" s="94">
        <v>0</v>
      </c>
      <c r="R46" s="94">
        <v>0.98899999999999999</v>
      </c>
      <c r="S46" s="94">
        <v>0</v>
      </c>
      <c r="T46" s="94">
        <v>0</v>
      </c>
      <c r="U46" s="94">
        <v>0</v>
      </c>
      <c r="V46" s="94">
        <v>0.98699999999999999</v>
      </c>
      <c r="W46" s="94">
        <v>0</v>
      </c>
      <c r="X46" s="94">
        <v>0</v>
      </c>
      <c r="Y46" s="94">
        <v>0</v>
      </c>
      <c r="Z46" s="96">
        <f>SUM(Table4.4_supplementary_information_on_the_origin_of_uk_gas_imports_monthly_data_gwh[[#This Row],[Qatar]:[other]])</f>
        <v>45.497999999999998</v>
      </c>
      <c r="AA46" s="94">
        <v>162922</v>
      </c>
      <c r="AB46" s="77">
        <v>0</v>
      </c>
      <c r="AC46" s="76">
        <v>1262</v>
      </c>
      <c r="AD46" s="77">
        <v>0</v>
      </c>
      <c r="AE46" s="76">
        <v>10880</v>
      </c>
      <c r="AF46" s="77">
        <v>435</v>
      </c>
      <c r="AG46" s="77">
        <v>0</v>
      </c>
      <c r="AH46" s="97">
        <v>12.577</v>
      </c>
      <c r="AI46" s="78">
        <v>150344</v>
      </c>
    </row>
    <row r="47" spans="1:35" ht="20.25" customHeight="1" x14ac:dyDescent="0.25">
      <c r="A47" s="29">
        <f>Table4.4_supplementary_information_on_the_origin_of_uk_gas_imports_monthly_data_gwh[[#This Row],[Algeria]]/1000</f>
        <v>0</v>
      </c>
      <c r="B47" s="75" t="s">
        <v>195</v>
      </c>
      <c r="C47" s="94">
        <v>19.071000000000002</v>
      </c>
      <c r="D47" s="95">
        <v>21.06</v>
      </c>
      <c r="E47" s="95">
        <v>104.8</v>
      </c>
      <c r="F47" s="97">
        <f>SUM(Table4.4_supplementary_information_on_the_origin_of_uk_gas_imports_monthly_data_gwh[[#This Row],[Bacton to Zeebrugge Interconnector]:[Total Norway pipeline]])</f>
        <v>144.93099999999998</v>
      </c>
      <c r="G47" s="94">
        <v>13.993</v>
      </c>
      <c r="H47" s="94">
        <v>16.777000000000001</v>
      </c>
      <c r="I47" s="94">
        <v>0.76600000000000001</v>
      </c>
      <c r="J47" s="94">
        <v>22.521999999999998</v>
      </c>
      <c r="K47" s="94">
        <v>0</v>
      </c>
      <c r="L47" s="94">
        <f>SUM(Table4.4_supplementary_information_on_the_origin_of_uk_gas_imports_monthly_data_gwh[[#This Row],[Angola]:[Yemen]])</f>
        <v>0.97899999999999998</v>
      </c>
      <c r="M47" s="94">
        <v>0</v>
      </c>
      <c r="N47" s="94">
        <v>0</v>
      </c>
      <c r="O47" s="94">
        <v>0.97899999999999998</v>
      </c>
      <c r="P47" s="94">
        <v>0</v>
      </c>
      <c r="Q47" s="94">
        <v>0</v>
      </c>
      <c r="R47" s="94">
        <v>0</v>
      </c>
      <c r="S47" s="94">
        <v>0</v>
      </c>
      <c r="T47" s="94">
        <v>0</v>
      </c>
      <c r="U47" s="94">
        <v>0</v>
      </c>
      <c r="V47" s="94">
        <v>0</v>
      </c>
      <c r="W47" s="94">
        <v>0</v>
      </c>
      <c r="X47" s="94">
        <v>0</v>
      </c>
      <c r="Y47" s="94">
        <v>0</v>
      </c>
      <c r="Z47" s="96">
        <f>SUM(Table4.4_supplementary_information_on_the_origin_of_uk_gas_imports_monthly_data_gwh[[#This Row],[Qatar]:[other]])</f>
        <v>55.036999999999999</v>
      </c>
      <c r="AA47" s="94">
        <v>199968</v>
      </c>
      <c r="AB47" s="77">
        <v>0</v>
      </c>
      <c r="AC47" s="76">
        <v>1143</v>
      </c>
      <c r="AD47" s="77">
        <v>0</v>
      </c>
      <c r="AE47" s="76">
        <v>12025</v>
      </c>
      <c r="AF47" s="77">
        <v>486</v>
      </c>
      <c r="AG47" s="77">
        <v>0</v>
      </c>
      <c r="AH47" s="97">
        <v>13.654</v>
      </c>
      <c r="AI47" s="78">
        <v>186314</v>
      </c>
    </row>
    <row r="48" spans="1:35" ht="20.25" customHeight="1" x14ac:dyDescent="0.25">
      <c r="A48" s="29">
        <f>Table4.4_supplementary_information_on_the_origin_of_uk_gas_imports_monthly_data_gwh[[#This Row],[Algeria]]/1000</f>
        <v>5.0930000000000003E-3</v>
      </c>
      <c r="B48" s="75" t="s">
        <v>196</v>
      </c>
      <c r="C48" s="94">
        <v>0.77800000000000002</v>
      </c>
      <c r="D48" s="95">
        <v>0.88200000000000001</v>
      </c>
      <c r="E48" s="95">
        <v>72.436000000000007</v>
      </c>
      <c r="F48" s="97">
        <f>SUM(Table4.4_supplementary_information_on_the_origin_of_uk_gas_imports_monthly_data_gwh[[#This Row],[Bacton to Zeebrugge Interconnector]:[Total Norway pipeline]])</f>
        <v>74.096000000000004</v>
      </c>
      <c r="G48" s="94">
        <v>28.597999999999999</v>
      </c>
      <c r="H48" s="94">
        <v>9.5530000000000008</v>
      </c>
      <c r="I48" s="94">
        <v>0.90500000000000003</v>
      </c>
      <c r="J48" s="94">
        <v>6.915</v>
      </c>
      <c r="K48" s="94">
        <v>5.093</v>
      </c>
      <c r="L48" s="94">
        <f>SUM(Table4.4_supplementary_information_on_the_origin_of_uk_gas_imports_monthly_data_gwh[[#This Row],[Angola]:[Yemen]])</f>
        <v>0</v>
      </c>
      <c r="M48" s="94">
        <v>0</v>
      </c>
      <c r="N48" s="94">
        <v>0</v>
      </c>
      <c r="O48" s="94">
        <v>0</v>
      </c>
      <c r="P48" s="94">
        <v>0</v>
      </c>
      <c r="Q48" s="94">
        <v>0</v>
      </c>
      <c r="R48" s="94">
        <v>0</v>
      </c>
      <c r="S48" s="94">
        <v>0</v>
      </c>
      <c r="T48" s="94">
        <v>0</v>
      </c>
      <c r="U48" s="94">
        <v>0</v>
      </c>
      <c r="V48" s="94">
        <v>0</v>
      </c>
      <c r="W48" s="94">
        <v>0</v>
      </c>
      <c r="X48" s="94">
        <v>0</v>
      </c>
      <c r="Y48" s="94">
        <v>0</v>
      </c>
      <c r="Z48" s="96">
        <f>SUM(Table4.4_supplementary_information_on_the_origin_of_uk_gas_imports_monthly_data_gwh[[#This Row],[Qatar]:[other]])</f>
        <v>51.063999999999993</v>
      </c>
      <c r="AA48" s="94">
        <v>125159</v>
      </c>
      <c r="AB48" s="77">
        <v>0</v>
      </c>
      <c r="AC48" s="76">
        <v>2177</v>
      </c>
      <c r="AD48" s="77">
        <v>0</v>
      </c>
      <c r="AE48" s="76">
        <v>9499</v>
      </c>
      <c r="AF48" s="77">
        <v>287</v>
      </c>
      <c r="AG48" s="77">
        <v>0</v>
      </c>
      <c r="AH48" s="97">
        <v>11.962999999999999</v>
      </c>
      <c r="AI48" s="78">
        <v>113196</v>
      </c>
    </row>
    <row r="49" spans="1:35" ht="20.25" customHeight="1" x14ac:dyDescent="0.25">
      <c r="A49" s="29">
        <f>Table4.4_supplementary_information_on_the_origin_of_uk_gas_imports_monthly_data_gwh[[#This Row],[Algeria]]/1000</f>
        <v>1.129E-3</v>
      </c>
      <c r="B49" s="75" t="s">
        <v>197</v>
      </c>
      <c r="C49" s="94">
        <v>0</v>
      </c>
      <c r="D49" s="95">
        <v>0</v>
      </c>
      <c r="E49" s="95">
        <v>67.325000000000003</v>
      </c>
      <c r="F49" s="97">
        <f>SUM(Table4.4_supplementary_information_on_the_origin_of_uk_gas_imports_monthly_data_gwh[[#This Row],[Bacton to Zeebrugge Interconnector]:[Total Norway pipeline]])</f>
        <v>67.325000000000003</v>
      </c>
      <c r="G49" s="94">
        <v>4.7859999999999996</v>
      </c>
      <c r="H49" s="94">
        <v>0</v>
      </c>
      <c r="I49" s="94">
        <v>0</v>
      </c>
      <c r="J49" s="94">
        <v>0.91200000000000003</v>
      </c>
      <c r="K49" s="94">
        <v>1.129</v>
      </c>
      <c r="L49" s="94">
        <f>SUM(Table4.4_supplementary_information_on_the_origin_of_uk_gas_imports_monthly_data_gwh[[#This Row],[Angola]:[Yemen]])</f>
        <v>0.88300000000000001</v>
      </c>
      <c r="M49" s="94">
        <v>0</v>
      </c>
      <c r="N49" s="94">
        <v>0</v>
      </c>
      <c r="O49" s="94">
        <v>0</v>
      </c>
      <c r="P49" s="94">
        <v>0</v>
      </c>
      <c r="Q49" s="94">
        <v>0</v>
      </c>
      <c r="R49" s="94">
        <v>0</v>
      </c>
      <c r="S49" s="94">
        <v>0</v>
      </c>
      <c r="T49" s="94">
        <v>0</v>
      </c>
      <c r="U49" s="94">
        <v>0</v>
      </c>
      <c r="V49" s="94">
        <v>0.88300000000000001</v>
      </c>
      <c r="W49" s="94">
        <v>0</v>
      </c>
      <c r="X49" s="94">
        <v>0</v>
      </c>
      <c r="Y49" s="94">
        <v>0</v>
      </c>
      <c r="Z49" s="96">
        <f>SUM(Table4.4_supplementary_information_on_the_origin_of_uk_gas_imports_monthly_data_gwh[[#This Row],[Qatar]:[other]])</f>
        <v>7.71</v>
      </c>
      <c r="AA49" s="94">
        <v>75035</v>
      </c>
      <c r="AB49" s="76">
        <v>3487</v>
      </c>
      <c r="AC49" s="76">
        <v>4502</v>
      </c>
      <c r="AD49" s="77">
        <v>0</v>
      </c>
      <c r="AE49" s="76">
        <v>9482</v>
      </c>
      <c r="AF49" s="77">
        <v>60</v>
      </c>
      <c r="AG49" s="77">
        <v>0</v>
      </c>
      <c r="AH49" s="97">
        <v>17.530999999999999</v>
      </c>
      <c r="AI49" s="78">
        <v>57504</v>
      </c>
    </row>
    <row r="50" spans="1:35" ht="20.25" customHeight="1" x14ac:dyDescent="0.25">
      <c r="A50" s="29">
        <f>Table4.4_supplementary_information_on_the_origin_of_uk_gas_imports_monthly_data_gwh[[#This Row],[Algeria]]/1000</f>
        <v>1.9740000000000001E-3</v>
      </c>
      <c r="B50" s="75" t="s">
        <v>198</v>
      </c>
      <c r="C50" s="94">
        <v>0.216</v>
      </c>
      <c r="D50" s="95">
        <v>3.9809999999999999</v>
      </c>
      <c r="E50" s="95">
        <v>110.431</v>
      </c>
      <c r="F50" s="97">
        <f>SUM(Table4.4_supplementary_information_on_the_origin_of_uk_gas_imports_monthly_data_gwh[[#This Row],[Bacton to Zeebrugge Interconnector]:[Total Norway pipeline]])</f>
        <v>114.628</v>
      </c>
      <c r="G50" s="94">
        <v>14.583</v>
      </c>
      <c r="H50" s="94">
        <v>7.4290000000000003</v>
      </c>
      <c r="I50" s="94">
        <v>0</v>
      </c>
      <c r="J50" s="94">
        <v>8.8970000000000002</v>
      </c>
      <c r="K50" s="94">
        <v>1.974</v>
      </c>
      <c r="L50" s="94">
        <f>SUM(Table4.4_supplementary_information_on_the_origin_of_uk_gas_imports_monthly_data_gwh[[#This Row],[Angola]:[Yemen]])</f>
        <v>10.110999999999999</v>
      </c>
      <c r="M50" s="94">
        <v>0</v>
      </c>
      <c r="N50" s="94">
        <v>0</v>
      </c>
      <c r="O50" s="94">
        <v>0</v>
      </c>
      <c r="P50" s="94">
        <v>0</v>
      </c>
      <c r="Q50" s="94">
        <v>0</v>
      </c>
      <c r="R50" s="94">
        <v>0</v>
      </c>
      <c r="S50" s="94">
        <v>0</v>
      </c>
      <c r="T50" s="94">
        <v>1.071</v>
      </c>
      <c r="U50" s="94">
        <v>0</v>
      </c>
      <c r="V50" s="94">
        <v>0</v>
      </c>
      <c r="W50" s="94">
        <v>0</v>
      </c>
      <c r="X50" s="94">
        <v>9.0399999999999991</v>
      </c>
      <c r="Y50" s="94">
        <v>0</v>
      </c>
      <c r="Z50" s="96">
        <f>SUM(Table4.4_supplementary_information_on_the_origin_of_uk_gas_imports_monthly_data_gwh[[#This Row],[Qatar]:[other]])</f>
        <v>42.993999999999993</v>
      </c>
      <c r="AA50" s="94">
        <v>157623</v>
      </c>
      <c r="AB50" s="76">
        <v>15817</v>
      </c>
      <c r="AC50" s="76">
        <v>6159</v>
      </c>
      <c r="AD50" s="77">
        <v>0</v>
      </c>
      <c r="AE50" s="76">
        <v>10311</v>
      </c>
      <c r="AF50" s="77">
        <v>247</v>
      </c>
      <c r="AG50" s="77">
        <v>0</v>
      </c>
      <c r="AH50" s="97">
        <v>32.533999999999999</v>
      </c>
      <c r="AI50" s="78">
        <v>125089</v>
      </c>
    </row>
    <row r="51" spans="1:35" ht="20.25" customHeight="1" x14ac:dyDescent="0.25">
      <c r="B51" s="70"/>
      <c r="C51" s="98">
        <f t="shared" ref="C51:F51" si="0">SUM(C7:C50)</f>
        <v>166.94399999999999</v>
      </c>
      <c r="D51" s="98">
        <f t="shared" si="0"/>
        <v>487.87400000000002</v>
      </c>
      <c r="E51" s="98">
        <f t="shared" si="0"/>
        <v>3494.9560000000006</v>
      </c>
      <c r="F51" s="98">
        <f t="shared" si="0"/>
        <v>4149.7740000000003</v>
      </c>
      <c r="G51" s="98">
        <f t="shared" ref="G51" si="1">SUM(G7:G50)</f>
        <v>1185.5910000000003</v>
      </c>
      <c r="H51" s="98">
        <f t="shared" ref="H51" si="2">SUM(H7:H50)</f>
        <v>107.529</v>
      </c>
      <c r="I51" s="98">
        <f t="shared" ref="I51" si="3">SUM(I7:I50)</f>
        <v>50.118999999999993</v>
      </c>
      <c r="J51" s="98">
        <f t="shared" ref="J51" si="4">SUM(J7:J50)</f>
        <v>139.60099999999997</v>
      </c>
      <c r="K51" s="98">
        <f t="shared" ref="K51" si="5">SUM(K7:K50)</f>
        <v>46.367999999999995</v>
      </c>
      <c r="L51" s="98">
        <f>SUM(Table4.4_supplementary_information_on_the_origin_of_uk_gas_imports_monthly_data_gwh[[#This Row],[Angola]:[Yemen]])</f>
        <v>94.462000000000003</v>
      </c>
      <c r="M51" s="98">
        <f t="shared" ref="M51" si="6">SUM(M7:M50)</f>
        <v>0.97899999999999998</v>
      </c>
      <c r="N51" s="98">
        <f t="shared" ref="N51" si="7">SUM(N7:N50)</f>
        <v>0</v>
      </c>
      <c r="O51" s="98">
        <f t="shared" ref="O51" si="8">SUM(O7:O50)</f>
        <v>5.8159999999999998</v>
      </c>
      <c r="P51" s="98">
        <f t="shared" ref="P51" si="9">SUM(P7:P50)</f>
        <v>0.90900000000000003</v>
      </c>
      <c r="Q51" s="98">
        <f t="shared" ref="Q51" si="10">SUM(Q7:Q50)</f>
        <v>0.40799999999999997</v>
      </c>
      <c r="R51" s="98">
        <f t="shared" ref="R51" si="11">SUM(R7:R50)</f>
        <v>5.423</v>
      </c>
      <c r="S51" s="98">
        <f t="shared" ref="S51" si="12">SUM(S7:S50)</f>
        <v>3.431</v>
      </c>
      <c r="T51" s="98">
        <f t="shared" ref="T51" si="13">SUM(T7:T50)</f>
        <v>2.15</v>
      </c>
      <c r="U51" s="98">
        <f t="shared" ref="U51" si="14">SUM(U7:U50)</f>
        <v>0.89700000000000002</v>
      </c>
      <c r="V51" s="98">
        <f t="shared" ref="V51" si="15">SUM(V7:V50)</f>
        <v>25.439</v>
      </c>
      <c r="W51" s="98">
        <f t="shared" ref="W51" si="16">SUM(W7:W50)</f>
        <v>28.778000000000002</v>
      </c>
      <c r="X51" s="98">
        <f t="shared" ref="X51" si="17">SUM(X7:X50)</f>
        <v>13.710999999999999</v>
      </c>
      <c r="Y51" s="98">
        <f t="shared" ref="Y51:Z51" si="18">SUM(Y7:Y50)</f>
        <v>6.5209999999999999</v>
      </c>
      <c r="Z51" s="98">
        <f t="shared" si="18"/>
        <v>1623.6699999999998</v>
      </c>
      <c r="AA51" s="73"/>
    </row>
    <row r="52" spans="1:35" ht="20.25" customHeight="1" x14ac:dyDescent="0.25">
      <c r="B52" s="70"/>
      <c r="C52" s="71"/>
      <c r="D52" s="71"/>
      <c r="E52" s="71"/>
      <c r="F52" s="72"/>
      <c r="G52" s="71"/>
      <c r="H52" s="71"/>
      <c r="I52" s="71"/>
      <c r="J52" s="71"/>
      <c r="K52" s="71"/>
      <c r="L52" s="71"/>
      <c r="M52" s="71"/>
      <c r="N52" s="71"/>
      <c r="O52" s="71"/>
      <c r="P52" s="71"/>
      <c r="Q52" s="71"/>
      <c r="R52" s="71"/>
      <c r="S52" s="71"/>
      <c r="T52" s="71"/>
      <c r="U52" s="71"/>
      <c r="V52" s="71"/>
      <c r="W52" s="71"/>
      <c r="X52" s="71"/>
      <c r="Y52" s="71"/>
      <c r="Z52" s="72"/>
      <c r="AA52" s="73"/>
    </row>
    <row r="53" spans="1:35" ht="20.25" customHeight="1" x14ac:dyDescent="0.25">
      <c r="B53" s="70"/>
      <c r="C53" s="71"/>
      <c r="D53" s="71"/>
      <c r="E53" s="71"/>
      <c r="F53" s="72"/>
      <c r="G53" s="71"/>
      <c r="H53" s="71"/>
      <c r="I53" s="71"/>
      <c r="J53" s="71"/>
      <c r="K53" s="71"/>
      <c r="L53" s="99"/>
      <c r="M53" s="99"/>
      <c r="N53" s="99"/>
      <c r="O53" s="99"/>
      <c r="P53" s="99"/>
      <c r="Q53" s="99"/>
      <c r="R53" s="99"/>
      <c r="S53" s="99"/>
      <c r="T53" s="99"/>
      <c r="U53" s="99"/>
      <c r="V53" s="99"/>
      <c r="W53" s="99"/>
      <c r="X53" s="99"/>
      <c r="Y53" s="99"/>
      <c r="Z53" s="72"/>
      <c r="AA53" s="73"/>
    </row>
    <row r="54" spans="1:35" ht="20.25" customHeight="1" x14ac:dyDescent="0.25">
      <c r="B54" s="70"/>
      <c r="C54" s="71"/>
      <c r="D54" s="71"/>
      <c r="E54" s="71"/>
      <c r="F54" s="72"/>
      <c r="G54" s="71"/>
      <c r="H54" s="71"/>
      <c r="I54" s="71"/>
      <c r="J54" s="71"/>
      <c r="K54" s="71"/>
      <c r="L54" s="99"/>
      <c r="M54" s="99"/>
      <c r="N54" s="99"/>
      <c r="O54" s="99"/>
      <c r="P54" s="99"/>
      <c r="Q54" s="99"/>
      <c r="R54" s="99"/>
      <c r="S54" s="99"/>
      <c r="T54" s="99"/>
      <c r="U54" s="99"/>
      <c r="V54" s="99"/>
      <c r="W54" s="99"/>
      <c r="X54" s="99"/>
      <c r="Y54" s="99"/>
      <c r="Z54" s="72"/>
      <c r="AA54" s="73"/>
    </row>
    <row r="55" spans="1:35" ht="20.25" customHeight="1" x14ac:dyDescent="0.25">
      <c r="B55" s="70"/>
      <c r="C55" s="71"/>
      <c r="D55" s="71"/>
      <c r="E55" s="71"/>
      <c r="F55" s="72"/>
      <c r="G55" s="71"/>
      <c r="H55" s="71"/>
      <c r="I55" s="71"/>
      <c r="J55" s="71"/>
      <c r="K55" s="71"/>
      <c r="L55" s="99"/>
      <c r="M55" s="99"/>
      <c r="N55" s="99"/>
      <c r="O55" s="99"/>
      <c r="P55" s="99"/>
      <c r="Q55" s="99"/>
      <c r="R55" s="99"/>
      <c r="S55" s="99"/>
      <c r="T55" s="99"/>
      <c r="U55" s="99"/>
      <c r="V55" s="99"/>
      <c r="W55" s="99"/>
      <c r="X55" s="99"/>
      <c r="Y55" s="99"/>
      <c r="Z55" s="72"/>
      <c r="AA55" s="73"/>
    </row>
    <row r="56" spans="1:35" ht="20.25" customHeight="1" x14ac:dyDescent="0.25">
      <c r="B56" s="70"/>
      <c r="C56" s="71"/>
      <c r="D56" s="71"/>
      <c r="E56" s="71"/>
      <c r="F56" s="72"/>
      <c r="G56" s="71"/>
      <c r="H56" s="71"/>
      <c r="I56" s="71"/>
      <c r="J56" s="71"/>
      <c r="K56" s="71"/>
      <c r="L56" s="99"/>
      <c r="M56" s="99"/>
      <c r="N56" s="99"/>
      <c r="O56" s="99"/>
      <c r="P56" s="99"/>
      <c r="Q56" s="99"/>
      <c r="R56" s="99"/>
      <c r="S56" s="99"/>
      <c r="T56" s="99"/>
      <c r="U56" s="99"/>
      <c r="V56" s="99"/>
      <c r="W56" s="99"/>
      <c r="X56" s="99"/>
      <c r="Y56" s="99"/>
      <c r="Z56" s="72"/>
      <c r="AA56" s="73"/>
    </row>
    <row r="57" spans="1:35" ht="20.25" customHeight="1" x14ac:dyDescent="0.25">
      <c r="B57" s="70"/>
      <c r="C57" s="71"/>
      <c r="D57" s="71"/>
      <c r="E57" s="71"/>
      <c r="F57" s="72"/>
      <c r="G57" s="71"/>
      <c r="H57" s="71"/>
      <c r="I57" s="71"/>
      <c r="J57" s="71"/>
      <c r="K57" s="71"/>
      <c r="L57" s="99"/>
      <c r="M57" s="99"/>
      <c r="N57" s="99"/>
      <c r="O57" s="99"/>
      <c r="P57" s="99"/>
      <c r="Q57" s="99"/>
      <c r="R57" s="99"/>
      <c r="S57" s="99"/>
      <c r="T57" s="99"/>
      <c r="U57" s="99"/>
      <c r="V57" s="99"/>
      <c r="W57" s="99"/>
      <c r="X57" s="99"/>
      <c r="Y57" s="99"/>
      <c r="Z57" s="72"/>
      <c r="AA57" s="73"/>
    </row>
    <row r="58" spans="1:35" ht="20.25" customHeight="1" x14ac:dyDescent="0.25">
      <c r="B58" s="70"/>
      <c r="C58" s="71"/>
      <c r="D58" s="71"/>
      <c r="E58" s="71"/>
      <c r="F58" s="72"/>
      <c r="G58" s="71"/>
      <c r="H58" s="71"/>
      <c r="I58" s="71"/>
      <c r="J58" s="71"/>
      <c r="K58" s="71"/>
      <c r="L58" s="99"/>
      <c r="M58" s="99"/>
      <c r="N58" s="99"/>
      <c r="O58" s="99"/>
      <c r="P58" s="99"/>
      <c r="Q58" s="99"/>
      <c r="R58" s="99"/>
      <c r="S58" s="99"/>
      <c r="T58" s="99"/>
      <c r="U58" s="99"/>
      <c r="V58" s="99"/>
      <c r="W58" s="99"/>
      <c r="X58" s="99"/>
      <c r="Y58" s="99"/>
      <c r="Z58" s="72"/>
      <c r="AA58" s="73"/>
    </row>
    <row r="59" spans="1:35" ht="20.25" customHeight="1" x14ac:dyDescent="0.25">
      <c r="B59" s="70"/>
      <c r="C59" s="71"/>
      <c r="D59" s="71"/>
      <c r="E59" s="71"/>
      <c r="F59" s="72"/>
      <c r="G59" s="71"/>
      <c r="H59" s="71"/>
      <c r="I59" s="71"/>
      <c r="J59" s="71"/>
      <c r="K59" s="71"/>
      <c r="L59" s="99"/>
      <c r="M59" s="99"/>
      <c r="N59" s="99"/>
      <c r="O59" s="99"/>
      <c r="P59" s="99"/>
      <c r="Q59" s="99"/>
      <c r="R59" s="99"/>
      <c r="S59" s="99"/>
      <c r="T59" s="99"/>
      <c r="U59" s="99"/>
      <c r="V59" s="99"/>
      <c r="W59" s="99"/>
      <c r="X59" s="99"/>
      <c r="Y59" s="99"/>
      <c r="Z59" s="72"/>
      <c r="AA59" s="73"/>
    </row>
    <row r="60" spans="1:35" ht="20.25" customHeight="1" x14ac:dyDescent="0.25">
      <c r="B60" s="70"/>
      <c r="C60" s="71"/>
      <c r="D60" s="71"/>
      <c r="E60" s="71"/>
      <c r="F60" s="72"/>
      <c r="G60" s="71"/>
      <c r="H60" s="71"/>
      <c r="I60" s="71"/>
      <c r="J60" s="71"/>
      <c r="K60" s="71"/>
      <c r="L60" s="99"/>
      <c r="M60" s="99"/>
      <c r="N60" s="99"/>
      <c r="O60" s="99"/>
      <c r="P60" s="99"/>
      <c r="Q60" s="99"/>
      <c r="R60" s="99"/>
      <c r="S60" s="99"/>
      <c r="T60" s="99"/>
      <c r="U60" s="99"/>
      <c r="V60" s="99"/>
      <c r="W60" s="99"/>
      <c r="X60" s="99"/>
      <c r="Y60" s="99"/>
      <c r="Z60" s="72"/>
      <c r="AA60" s="73"/>
    </row>
    <row r="61" spans="1:35" ht="20.25" customHeight="1" x14ac:dyDescent="0.25">
      <c r="B61" s="70"/>
      <c r="C61" s="71"/>
      <c r="D61" s="71"/>
      <c r="E61" s="71"/>
      <c r="F61" s="72"/>
      <c r="G61" s="71"/>
      <c r="H61" s="71"/>
      <c r="I61" s="71"/>
      <c r="J61" s="71"/>
      <c r="K61" s="71"/>
      <c r="L61" s="99"/>
      <c r="M61" s="99"/>
      <c r="N61" s="99"/>
      <c r="O61" s="99"/>
      <c r="P61" s="99"/>
      <c r="Q61" s="99"/>
      <c r="R61" s="99"/>
      <c r="S61" s="99"/>
      <c r="T61" s="99"/>
      <c r="U61" s="99"/>
      <c r="V61" s="99"/>
      <c r="W61" s="99"/>
      <c r="X61" s="99"/>
      <c r="Y61" s="99"/>
      <c r="Z61" s="72"/>
      <c r="AA61" s="73"/>
    </row>
    <row r="62" spans="1:35" ht="20.25" customHeight="1" x14ac:dyDescent="0.25">
      <c r="B62" s="70"/>
      <c r="C62" s="71"/>
      <c r="D62" s="71"/>
      <c r="E62" s="71"/>
      <c r="F62" s="72"/>
      <c r="G62" s="71"/>
      <c r="H62" s="71"/>
      <c r="I62" s="71"/>
      <c r="J62" s="71"/>
      <c r="K62" s="71"/>
      <c r="L62" s="99"/>
      <c r="M62" s="99"/>
      <c r="N62" s="99"/>
      <c r="O62" s="99"/>
      <c r="P62" s="99"/>
      <c r="Q62" s="99"/>
      <c r="R62" s="99"/>
      <c r="S62" s="99"/>
      <c r="T62" s="99"/>
      <c r="U62" s="99"/>
      <c r="V62" s="99"/>
      <c r="W62" s="99"/>
      <c r="X62" s="99"/>
      <c r="Y62" s="99"/>
      <c r="Z62" s="72"/>
      <c r="AA62" s="73"/>
    </row>
    <row r="63" spans="1:35" ht="20.25" customHeight="1" x14ac:dyDescent="0.25">
      <c r="B63" s="70"/>
      <c r="C63" s="71"/>
      <c r="D63" s="71"/>
      <c r="E63" s="71"/>
      <c r="F63" s="72"/>
      <c r="G63" s="71"/>
      <c r="H63" s="71"/>
      <c r="I63" s="71"/>
      <c r="J63" s="71"/>
      <c r="K63" s="71"/>
      <c r="L63" s="99"/>
      <c r="M63" s="99"/>
      <c r="N63" s="99"/>
      <c r="O63" s="99"/>
      <c r="P63" s="99"/>
      <c r="Q63" s="99"/>
      <c r="R63" s="99"/>
      <c r="S63" s="99"/>
      <c r="T63" s="99"/>
      <c r="U63" s="99"/>
      <c r="V63" s="99"/>
      <c r="W63" s="99"/>
      <c r="X63" s="99"/>
      <c r="Y63" s="99"/>
      <c r="Z63" s="72"/>
      <c r="AA63" s="73"/>
    </row>
    <row r="64" spans="1:35" ht="20.25" customHeight="1" x14ac:dyDescent="0.25">
      <c r="B64" s="70"/>
      <c r="C64" s="71"/>
      <c r="D64" s="71"/>
      <c r="E64" s="71"/>
      <c r="F64" s="72"/>
      <c r="G64" s="71"/>
      <c r="H64" s="71"/>
      <c r="I64" s="71"/>
      <c r="J64" s="71"/>
      <c r="K64" s="71"/>
      <c r="L64" s="99"/>
      <c r="M64" s="99"/>
      <c r="N64" s="99"/>
      <c r="O64" s="99"/>
      <c r="P64" s="99"/>
      <c r="Q64" s="99"/>
      <c r="R64" s="99"/>
      <c r="S64" s="99"/>
      <c r="T64" s="99"/>
      <c r="U64" s="99"/>
      <c r="V64" s="99"/>
      <c r="W64" s="99"/>
      <c r="X64" s="99"/>
      <c r="Y64" s="99"/>
      <c r="Z64" s="72"/>
      <c r="AA64" s="73"/>
    </row>
    <row r="65" spans="2:27" ht="20.25" customHeight="1" x14ac:dyDescent="0.25">
      <c r="B65" s="70"/>
      <c r="C65" s="71"/>
      <c r="D65" s="71"/>
      <c r="E65" s="71"/>
      <c r="F65" s="72"/>
      <c r="G65" s="71"/>
      <c r="H65" s="71"/>
      <c r="I65" s="71"/>
      <c r="J65" s="71"/>
      <c r="K65" s="71"/>
      <c r="L65" s="99"/>
      <c r="M65" s="99"/>
      <c r="N65" s="99"/>
      <c r="O65" s="99"/>
      <c r="P65" s="99"/>
      <c r="Q65" s="99"/>
      <c r="R65" s="99"/>
      <c r="S65" s="99"/>
      <c r="T65" s="99"/>
      <c r="U65" s="99"/>
      <c r="V65" s="99"/>
      <c r="W65" s="99"/>
      <c r="X65" s="99"/>
      <c r="Y65" s="99"/>
      <c r="Z65" s="72"/>
      <c r="AA65" s="73"/>
    </row>
    <row r="66" spans="2:27" ht="20.25" customHeight="1" x14ac:dyDescent="0.25">
      <c r="B66" s="70"/>
      <c r="C66" s="71"/>
      <c r="D66" s="71"/>
      <c r="E66" s="71"/>
      <c r="F66" s="72"/>
      <c r="G66" s="71"/>
      <c r="H66" s="71"/>
      <c r="I66" s="71"/>
      <c r="J66" s="71"/>
      <c r="K66" s="71"/>
      <c r="L66" s="99"/>
      <c r="M66" s="99"/>
      <c r="N66" s="99"/>
      <c r="O66" s="99"/>
      <c r="P66" s="99"/>
      <c r="Q66" s="99"/>
      <c r="R66" s="99"/>
      <c r="S66" s="99"/>
      <c r="T66" s="99"/>
      <c r="U66" s="99"/>
      <c r="V66" s="99"/>
      <c r="W66" s="99"/>
      <c r="X66" s="99"/>
      <c r="Y66" s="99"/>
      <c r="Z66" s="72"/>
      <c r="AA66" s="73"/>
    </row>
    <row r="67" spans="2:27" ht="20.25" customHeight="1" x14ac:dyDescent="0.25">
      <c r="B67" s="70"/>
      <c r="C67" s="71"/>
      <c r="D67" s="71"/>
      <c r="E67" s="71"/>
      <c r="F67" s="72"/>
      <c r="G67" s="71"/>
      <c r="H67" s="71"/>
      <c r="I67" s="71"/>
      <c r="J67" s="71"/>
      <c r="K67" s="71"/>
      <c r="L67" s="99"/>
      <c r="M67" s="99"/>
      <c r="N67" s="99"/>
      <c r="O67" s="99"/>
      <c r="P67" s="99"/>
      <c r="Q67" s="99"/>
      <c r="R67" s="99"/>
      <c r="S67" s="99"/>
      <c r="T67" s="99"/>
      <c r="U67" s="99"/>
      <c r="V67" s="99"/>
      <c r="W67" s="99"/>
      <c r="X67" s="99"/>
      <c r="Y67" s="99"/>
      <c r="Z67" s="72"/>
      <c r="AA67" s="73"/>
    </row>
    <row r="68" spans="2:27" ht="20.25" customHeight="1" x14ac:dyDescent="0.25">
      <c r="B68" s="70"/>
      <c r="C68" s="71"/>
      <c r="D68" s="71"/>
      <c r="E68" s="71"/>
      <c r="F68" s="72"/>
      <c r="G68" s="71"/>
      <c r="H68" s="71"/>
      <c r="I68" s="71"/>
      <c r="J68" s="71"/>
      <c r="K68" s="71"/>
      <c r="L68" s="99"/>
      <c r="M68" s="99"/>
      <c r="N68" s="99"/>
      <c r="O68" s="99"/>
      <c r="P68" s="99"/>
      <c r="Q68" s="99"/>
      <c r="R68" s="99"/>
      <c r="S68" s="99"/>
      <c r="T68" s="99"/>
      <c r="U68" s="99"/>
      <c r="V68" s="99"/>
      <c r="W68" s="99"/>
      <c r="X68" s="99"/>
      <c r="Y68" s="99"/>
      <c r="Z68" s="72"/>
      <c r="AA68" s="73"/>
    </row>
    <row r="69" spans="2:27" ht="20.25" customHeight="1" x14ac:dyDescent="0.25">
      <c r="B69" s="70"/>
      <c r="C69" s="71"/>
      <c r="D69" s="71"/>
      <c r="E69" s="71"/>
      <c r="F69" s="72"/>
      <c r="G69" s="71"/>
      <c r="H69" s="71"/>
      <c r="I69" s="71"/>
      <c r="J69" s="71"/>
      <c r="K69" s="71"/>
      <c r="L69" s="99"/>
      <c r="M69" s="99"/>
      <c r="N69" s="99"/>
      <c r="O69" s="99"/>
      <c r="P69" s="99"/>
      <c r="Q69" s="99"/>
      <c r="R69" s="99"/>
      <c r="S69" s="99"/>
      <c r="T69" s="99"/>
      <c r="U69" s="99"/>
      <c r="V69" s="99"/>
      <c r="W69" s="99"/>
      <c r="X69" s="99"/>
      <c r="Y69" s="99"/>
      <c r="Z69" s="72"/>
      <c r="AA69" s="73"/>
    </row>
    <row r="70" spans="2:27" ht="20.25" customHeight="1" x14ac:dyDescent="0.25">
      <c r="B70" s="70"/>
      <c r="C70" s="71"/>
      <c r="D70" s="71"/>
      <c r="E70" s="71"/>
      <c r="F70" s="72"/>
      <c r="G70" s="71"/>
      <c r="H70" s="71"/>
      <c r="I70" s="71"/>
      <c r="J70" s="71"/>
      <c r="K70" s="71"/>
      <c r="L70" s="99"/>
      <c r="M70" s="99"/>
      <c r="N70" s="99"/>
      <c r="O70" s="99"/>
      <c r="P70" s="99"/>
      <c r="Q70" s="99"/>
      <c r="R70" s="99"/>
      <c r="S70" s="99"/>
      <c r="T70" s="99"/>
      <c r="U70" s="99"/>
      <c r="V70" s="99"/>
      <c r="W70" s="99"/>
      <c r="X70" s="99"/>
      <c r="Y70" s="99"/>
      <c r="Z70" s="72"/>
      <c r="AA70" s="73"/>
    </row>
    <row r="71" spans="2:27" ht="20.25" customHeight="1" x14ac:dyDescent="0.25">
      <c r="B71" s="70"/>
      <c r="C71" s="71"/>
      <c r="D71" s="71"/>
      <c r="E71" s="71"/>
      <c r="F71" s="72"/>
      <c r="G71" s="71"/>
      <c r="H71" s="71"/>
      <c r="I71" s="71"/>
      <c r="J71" s="71"/>
      <c r="K71" s="71"/>
      <c r="L71" s="99"/>
      <c r="M71" s="99"/>
      <c r="N71" s="99"/>
      <c r="O71" s="99"/>
      <c r="P71" s="99"/>
      <c r="Q71" s="99"/>
      <c r="R71" s="99"/>
      <c r="S71" s="99"/>
      <c r="T71" s="99"/>
      <c r="U71" s="99"/>
      <c r="V71" s="99"/>
      <c r="W71" s="99"/>
      <c r="X71" s="99"/>
      <c r="Y71" s="99"/>
      <c r="Z71" s="72"/>
      <c r="AA71" s="73"/>
    </row>
    <row r="72" spans="2:27" ht="20.25" customHeight="1" x14ac:dyDescent="0.25">
      <c r="B72" s="70"/>
      <c r="C72" s="71"/>
      <c r="D72" s="71"/>
      <c r="E72" s="71"/>
      <c r="F72" s="72"/>
      <c r="G72" s="71"/>
      <c r="H72" s="71"/>
      <c r="I72" s="71"/>
      <c r="J72" s="71"/>
      <c r="K72" s="71"/>
      <c r="L72" s="99"/>
      <c r="M72" s="99"/>
      <c r="N72" s="99"/>
      <c r="O72" s="99"/>
      <c r="P72" s="99"/>
      <c r="Q72" s="99"/>
      <c r="R72" s="99"/>
      <c r="S72" s="99"/>
      <c r="T72" s="99"/>
      <c r="U72" s="99"/>
      <c r="V72" s="99"/>
      <c r="W72" s="99"/>
      <c r="X72" s="99"/>
      <c r="Y72" s="99"/>
      <c r="Z72" s="72"/>
      <c r="AA72" s="73"/>
    </row>
    <row r="73" spans="2:27" ht="20.25" customHeight="1" x14ac:dyDescent="0.25">
      <c r="B73" s="70"/>
      <c r="C73" s="71"/>
      <c r="D73" s="71"/>
      <c r="E73" s="71"/>
      <c r="F73" s="72"/>
      <c r="G73" s="71"/>
      <c r="H73" s="71"/>
      <c r="I73" s="71"/>
      <c r="J73" s="71"/>
      <c r="K73" s="71"/>
      <c r="L73" s="99"/>
      <c r="M73" s="99"/>
      <c r="N73" s="99"/>
      <c r="O73" s="99"/>
      <c r="P73" s="99"/>
      <c r="Q73" s="99"/>
      <c r="R73" s="99"/>
      <c r="S73" s="99"/>
      <c r="T73" s="99"/>
      <c r="U73" s="99"/>
      <c r="V73" s="99"/>
      <c r="W73" s="99"/>
      <c r="X73" s="99"/>
      <c r="Y73" s="99"/>
      <c r="Z73" s="72"/>
      <c r="AA73" s="73"/>
    </row>
    <row r="74" spans="2:27" ht="20.25" customHeight="1" x14ac:dyDescent="0.25">
      <c r="B74" s="70"/>
      <c r="C74" s="71"/>
      <c r="D74" s="71"/>
      <c r="E74" s="71"/>
      <c r="F74" s="72"/>
      <c r="G74" s="71"/>
      <c r="H74" s="71"/>
      <c r="I74" s="71"/>
      <c r="J74" s="71"/>
      <c r="K74" s="71"/>
      <c r="L74" s="99"/>
      <c r="M74" s="99"/>
      <c r="N74" s="99"/>
      <c r="O74" s="99"/>
      <c r="P74" s="99"/>
      <c r="Q74" s="99"/>
      <c r="R74" s="99"/>
      <c r="S74" s="99"/>
      <c r="T74" s="99"/>
      <c r="U74" s="99"/>
      <c r="V74" s="99"/>
      <c r="W74" s="99"/>
      <c r="X74" s="99"/>
      <c r="Y74" s="99"/>
      <c r="Z74" s="72"/>
      <c r="AA74" s="73"/>
    </row>
    <row r="75" spans="2:27" ht="20.25" customHeight="1" x14ac:dyDescent="0.25">
      <c r="B75" s="70"/>
      <c r="C75" s="71"/>
      <c r="D75" s="71"/>
      <c r="E75" s="71"/>
      <c r="F75" s="72"/>
      <c r="G75" s="71"/>
      <c r="H75" s="71"/>
      <c r="I75" s="71"/>
      <c r="J75" s="71"/>
      <c r="K75" s="71"/>
      <c r="L75" s="99"/>
      <c r="M75" s="99"/>
      <c r="N75" s="99"/>
      <c r="O75" s="99"/>
      <c r="P75" s="99"/>
      <c r="Q75" s="99"/>
      <c r="R75" s="99"/>
      <c r="S75" s="99"/>
      <c r="T75" s="99"/>
      <c r="U75" s="99"/>
      <c r="V75" s="99"/>
      <c r="W75" s="99"/>
      <c r="X75" s="99"/>
      <c r="Y75" s="99"/>
      <c r="Z75" s="72"/>
      <c r="AA75" s="73"/>
    </row>
    <row r="76" spans="2:27" ht="20.25" customHeight="1" x14ac:dyDescent="0.25">
      <c r="B76" s="70"/>
      <c r="C76" s="71"/>
      <c r="D76" s="71"/>
      <c r="E76" s="71"/>
      <c r="F76" s="72"/>
      <c r="G76" s="71"/>
      <c r="H76" s="71"/>
      <c r="I76" s="71"/>
      <c r="J76" s="71"/>
      <c r="K76" s="71"/>
      <c r="L76" s="99"/>
      <c r="M76" s="99"/>
      <c r="N76" s="99"/>
      <c r="O76" s="99"/>
      <c r="P76" s="99"/>
      <c r="Q76" s="99"/>
      <c r="R76" s="99"/>
      <c r="S76" s="99"/>
      <c r="T76" s="99"/>
      <c r="U76" s="99"/>
      <c r="V76" s="99"/>
      <c r="W76" s="99"/>
      <c r="X76" s="99"/>
      <c r="Y76" s="99"/>
      <c r="Z76" s="72"/>
      <c r="AA76" s="73"/>
    </row>
    <row r="77" spans="2:27" ht="20.25" customHeight="1" x14ac:dyDescent="0.25">
      <c r="B77" s="70"/>
      <c r="C77" s="71"/>
      <c r="D77" s="71"/>
      <c r="E77" s="71"/>
      <c r="F77" s="72"/>
      <c r="G77" s="71"/>
      <c r="H77" s="71"/>
      <c r="I77" s="71"/>
      <c r="J77" s="71"/>
      <c r="K77" s="71"/>
      <c r="L77" s="99"/>
      <c r="M77" s="99"/>
      <c r="N77" s="99"/>
      <c r="O77" s="99"/>
      <c r="P77" s="99"/>
      <c r="Q77" s="99"/>
      <c r="R77" s="99"/>
      <c r="S77" s="99"/>
      <c r="T77" s="99"/>
      <c r="U77" s="99"/>
      <c r="V77" s="99"/>
      <c r="W77" s="99"/>
      <c r="X77" s="99"/>
      <c r="Y77" s="99"/>
      <c r="Z77" s="72"/>
      <c r="AA77" s="73"/>
    </row>
    <row r="78" spans="2:27" ht="20.25" customHeight="1" x14ac:dyDescent="0.25">
      <c r="B78" s="70"/>
      <c r="C78" s="71"/>
      <c r="D78" s="71"/>
      <c r="E78" s="71"/>
      <c r="F78" s="72"/>
      <c r="G78" s="71"/>
      <c r="H78" s="71"/>
      <c r="I78" s="71"/>
      <c r="J78" s="71"/>
      <c r="K78" s="71"/>
      <c r="L78" s="99"/>
      <c r="M78" s="99"/>
      <c r="N78" s="99"/>
      <c r="O78" s="99"/>
      <c r="P78" s="99"/>
      <c r="Q78" s="99"/>
      <c r="R78" s="99"/>
      <c r="S78" s="99"/>
      <c r="T78" s="99"/>
      <c r="U78" s="99"/>
      <c r="V78" s="99"/>
      <c r="W78" s="99"/>
      <c r="X78" s="99"/>
      <c r="Y78" s="99"/>
      <c r="Z78" s="72"/>
      <c r="AA78" s="73"/>
    </row>
    <row r="79" spans="2:27" ht="20.25" customHeight="1" x14ac:dyDescent="0.25">
      <c r="B79" s="70"/>
      <c r="C79" s="71"/>
      <c r="D79" s="71"/>
      <c r="E79" s="71"/>
      <c r="F79" s="72"/>
      <c r="G79" s="71"/>
      <c r="H79" s="71"/>
      <c r="I79" s="71"/>
      <c r="J79" s="71"/>
      <c r="K79" s="71"/>
      <c r="L79" s="99"/>
      <c r="M79" s="99"/>
      <c r="N79" s="99"/>
      <c r="O79" s="99"/>
      <c r="P79" s="99"/>
      <c r="Q79" s="99"/>
      <c r="R79" s="99"/>
      <c r="S79" s="99"/>
      <c r="T79" s="99"/>
      <c r="U79" s="99"/>
      <c r="V79" s="99"/>
      <c r="W79" s="99"/>
      <c r="X79" s="99"/>
      <c r="Y79" s="99"/>
      <c r="Z79" s="72"/>
      <c r="AA79" s="73"/>
    </row>
    <row r="80" spans="2:27" ht="20.25" customHeight="1" x14ac:dyDescent="0.25">
      <c r="B80" s="70"/>
      <c r="C80" s="71"/>
      <c r="D80" s="71"/>
      <c r="E80" s="71"/>
      <c r="F80" s="72"/>
      <c r="G80" s="71"/>
      <c r="H80" s="71"/>
      <c r="I80" s="71"/>
      <c r="J80" s="71"/>
      <c r="K80" s="71"/>
      <c r="L80" s="99"/>
      <c r="M80" s="99"/>
      <c r="N80" s="99"/>
      <c r="O80" s="99"/>
      <c r="P80" s="99"/>
      <c r="Q80" s="99"/>
      <c r="R80" s="99"/>
      <c r="S80" s="99"/>
      <c r="T80" s="99"/>
      <c r="U80" s="99"/>
      <c r="V80" s="99"/>
      <c r="W80" s="99"/>
      <c r="X80" s="99"/>
      <c r="Y80" s="99"/>
      <c r="Z80" s="72"/>
      <c r="AA80" s="73"/>
    </row>
    <row r="81" spans="2:27" ht="20.25" customHeight="1" x14ac:dyDescent="0.25">
      <c r="B81" s="70"/>
      <c r="C81" s="71"/>
      <c r="D81" s="71"/>
      <c r="E81" s="71"/>
      <c r="F81" s="72"/>
      <c r="G81" s="71"/>
      <c r="H81" s="71"/>
      <c r="I81" s="71"/>
      <c r="J81" s="71"/>
      <c r="K81" s="71"/>
      <c r="L81" s="99"/>
      <c r="M81" s="99"/>
      <c r="N81" s="99"/>
      <c r="O81" s="99"/>
      <c r="P81" s="99"/>
      <c r="Q81" s="99"/>
      <c r="R81" s="99"/>
      <c r="S81" s="99"/>
      <c r="T81" s="99"/>
      <c r="U81" s="99"/>
      <c r="V81" s="99"/>
      <c r="W81" s="99"/>
      <c r="X81" s="99"/>
      <c r="Y81" s="99"/>
      <c r="Z81" s="72"/>
      <c r="AA81" s="73"/>
    </row>
    <row r="82" spans="2:27" ht="20.25" customHeight="1" x14ac:dyDescent="0.25">
      <c r="B82" s="70"/>
      <c r="C82" s="71"/>
      <c r="D82" s="71"/>
      <c r="E82" s="71"/>
      <c r="F82" s="72"/>
      <c r="G82" s="71"/>
      <c r="H82" s="71"/>
      <c r="I82" s="71"/>
      <c r="J82" s="71"/>
      <c r="K82" s="71"/>
      <c r="L82" s="99"/>
      <c r="M82" s="99"/>
      <c r="N82" s="99"/>
      <c r="O82" s="99"/>
      <c r="P82" s="99"/>
      <c r="Q82" s="99"/>
      <c r="R82" s="99"/>
      <c r="S82" s="99"/>
      <c r="T82" s="99"/>
      <c r="U82" s="99"/>
      <c r="V82" s="99"/>
      <c r="W82" s="99"/>
      <c r="X82" s="99"/>
      <c r="Y82" s="99"/>
      <c r="Z82" s="72"/>
      <c r="AA82" s="73"/>
    </row>
    <row r="83" spans="2:27" ht="20.25" customHeight="1" x14ac:dyDescent="0.25">
      <c r="B83" s="70"/>
      <c r="C83" s="71"/>
      <c r="D83" s="71"/>
      <c r="E83" s="71"/>
      <c r="F83" s="72"/>
      <c r="G83" s="71"/>
      <c r="H83" s="71"/>
      <c r="I83" s="71"/>
      <c r="J83" s="71"/>
      <c r="K83" s="71"/>
      <c r="L83" s="99"/>
      <c r="M83" s="99"/>
      <c r="N83" s="99"/>
      <c r="O83" s="99"/>
      <c r="P83" s="99"/>
      <c r="Q83" s="99"/>
      <c r="R83" s="99"/>
      <c r="S83" s="99"/>
      <c r="T83" s="99"/>
      <c r="U83" s="99"/>
      <c r="V83" s="99"/>
      <c r="W83" s="99"/>
      <c r="X83" s="99"/>
      <c r="Y83" s="99"/>
      <c r="Z83" s="72"/>
      <c r="AA83" s="73"/>
    </row>
    <row r="84" spans="2:27" ht="20.25" customHeight="1" x14ac:dyDescent="0.25">
      <c r="B84" s="70"/>
      <c r="C84" s="71"/>
      <c r="D84" s="71"/>
      <c r="E84" s="71"/>
      <c r="F84" s="72"/>
      <c r="G84" s="71"/>
      <c r="H84" s="71"/>
      <c r="I84" s="71"/>
      <c r="J84" s="71"/>
      <c r="K84" s="71"/>
      <c r="L84" s="99"/>
      <c r="M84" s="99"/>
      <c r="N84" s="99"/>
      <c r="O84" s="99"/>
      <c r="P84" s="99"/>
      <c r="Q84" s="99"/>
      <c r="R84" s="99"/>
      <c r="S84" s="99"/>
      <c r="T84" s="99"/>
      <c r="U84" s="99"/>
      <c r="V84" s="99"/>
      <c r="W84" s="99"/>
      <c r="X84" s="99"/>
      <c r="Y84" s="99"/>
      <c r="Z84" s="72"/>
      <c r="AA84" s="73"/>
    </row>
    <row r="85" spans="2:27" ht="20.25" customHeight="1" x14ac:dyDescent="0.25">
      <c r="B85" s="70"/>
      <c r="C85" s="71"/>
      <c r="D85" s="71"/>
      <c r="E85" s="71"/>
      <c r="F85" s="72"/>
      <c r="G85" s="71"/>
      <c r="H85" s="71"/>
      <c r="I85" s="71"/>
      <c r="J85" s="71"/>
      <c r="K85" s="71"/>
      <c r="L85" s="99"/>
      <c r="M85" s="99"/>
      <c r="N85" s="99"/>
      <c r="O85" s="99"/>
      <c r="P85" s="99"/>
      <c r="Q85" s="99"/>
      <c r="R85" s="99"/>
      <c r="S85" s="99"/>
      <c r="T85" s="99"/>
      <c r="U85" s="99"/>
      <c r="V85" s="99"/>
      <c r="W85" s="99"/>
      <c r="X85" s="99"/>
      <c r="Y85" s="99"/>
      <c r="Z85" s="72"/>
      <c r="AA85" s="73"/>
    </row>
    <row r="86" spans="2:27" ht="20.25" customHeight="1" x14ac:dyDescent="0.25">
      <c r="B86" s="70"/>
      <c r="C86" s="71"/>
      <c r="D86" s="71"/>
      <c r="E86" s="71"/>
      <c r="F86" s="72"/>
      <c r="G86" s="71"/>
      <c r="H86" s="71"/>
      <c r="I86" s="71"/>
      <c r="J86" s="71"/>
      <c r="K86" s="71"/>
      <c r="L86" s="99"/>
      <c r="M86" s="99"/>
      <c r="N86" s="99"/>
      <c r="O86" s="99"/>
      <c r="P86" s="99"/>
      <c r="Q86" s="99"/>
      <c r="R86" s="99"/>
      <c r="S86" s="99"/>
      <c r="T86" s="99"/>
      <c r="U86" s="99"/>
      <c r="V86" s="99"/>
      <c r="W86" s="99"/>
      <c r="X86" s="99"/>
      <c r="Y86" s="99"/>
      <c r="Z86" s="72"/>
      <c r="AA86" s="73"/>
    </row>
    <row r="87" spans="2:27" ht="20.25" customHeight="1" x14ac:dyDescent="0.25">
      <c r="B87" s="70"/>
      <c r="C87" s="71"/>
      <c r="D87" s="71"/>
      <c r="E87" s="71"/>
      <c r="F87" s="72"/>
      <c r="G87" s="71"/>
      <c r="H87" s="71"/>
      <c r="I87" s="71"/>
      <c r="J87" s="71"/>
      <c r="K87" s="71"/>
      <c r="L87" s="99"/>
      <c r="M87" s="99"/>
      <c r="N87" s="99"/>
      <c r="O87" s="99"/>
      <c r="P87" s="99"/>
      <c r="Q87" s="99"/>
      <c r="R87" s="99"/>
      <c r="S87" s="99"/>
      <c r="T87" s="99"/>
      <c r="U87" s="99"/>
      <c r="V87" s="99"/>
      <c r="W87" s="99"/>
      <c r="X87" s="99"/>
      <c r="Y87" s="99"/>
      <c r="Z87" s="72"/>
      <c r="AA87" s="73"/>
    </row>
    <row r="88" spans="2:27" ht="20.25" customHeight="1" x14ac:dyDescent="0.25">
      <c r="B88" s="70"/>
      <c r="C88" s="71"/>
      <c r="D88" s="71"/>
      <c r="E88" s="71"/>
      <c r="F88" s="72"/>
      <c r="G88" s="71"/>
      <c r="H88" s="71"/>
      <c r="I88" s="71"/>
      <c r="J88" s="71"/>
      <c r="K88" s="71"/>
      <c r="L88" s="99"/>
      <c r="M88" s="99"/>
      <c r="N88" s="99"/>
      <c r="O88" s="99"/>
      <c r="P88" s="99"/>
      <c r="Q88" s="99"/>
      <c r="R88" s="99"/>
      <c r="S88" s="99"/>
      <c r="T88" s="99"/>
      <c r="U88" s="99"/>
      <c r="V88" s="99"/>
      <c r="W88" s="99"/>
      <c r="X88" s="99"/>
      <c r="Y88" s="99"/>
      <c r="Z88" s="72"/>
      <c r="AA88" s="73"/>
    </row>
    <row r="89" spans="2:27" ht="20.25" customHeight="1" x14ac:dyDescent="0.25">
      <c r="B89" s="70"/>
      <c r="C89" s="71"/>
      <c r="D89" s="71"/>
      <c r="E89" s="71"/>
      <c r="F89" s="72"/>
      <c r="G89" s="71"/>
      <c r="H89" s="71"/>
      <c r="I89" s="71"/>
      <c r="J89" s="71"/>
      <c r="K89" s="71"/>
      <c r="L89" s="99"/>
      <c r="M89" s="99"/>
      <c r="N89" s="99"/>
      <c r="O89" s="99"/>
      <c r="P89" s="99"/>
      <c r="Q89" s="99"/>
      <c r="R89" s="99"/>
      <c r="S89" s="99"/>
      <c r="T89" s="99"/>
      <c r="U89" s="99"/>
      <c r="V89" s="99"/>
      <c r="W89" s="99"/>
      <c r="X89" s="99"/>
      <c r="Y89" s="99"/>
      <c r="Z89" s="72"/>
      <c r="AA89" s="73"/>
    </row>
    <row r="90" spans="2:27" ht="20.25" customHeight="1" x14ac:dyDescent="0.25">
      <c r="B90" s="70"/>
      <c r="C90" s="71"/>
      <c r="D90" s="71"/>
      <c r="E90" s="71"/>
      <c r="F90" s="72"/>
      <c r="G90" s="71"/>
      <c r="H90" s="71"/>
      <c r="I90" s="71"/>
      <c r="J90" s="71"/>
      <c r="K90" s="71"/>
      <c r="L90" s="99"/>
      <c r="M90" s="99"/>
      <c r="N90" s="99"/>
      <c r="O90" s="99"/>
      <c r="P90" s="99"/>
      <c r="Q90" s="99"/>
      <c r="R90" s="99"/>
      <c r="S90" s="99"/>
      <c r="T90" s="99"/>
      <c r="U90" s="99"/>
      <c r="V90" s="99"/>
      <c r="W90" s="99"/>
      <c r="X90" s="99"/>
      <c r="Y90" s="99"/>
      <c r="Z90" s="72"/>
      <c r="AA90" s="73"/>
    </row>
    <row r="91" spans="2:27" ht="20.25" customHeight="1" x14ac:dyDescent="0.25">
      <c r="B91" s="70"/>
      <c r="C91" s="71"/>
      <c r="D91" s="71"/>
      <c r="E91" s="71"/>
      <c r="F91" s="72"/>
      <c r="G91" s="71"/>
      <c r="H91" s="71"/>
      <c r="I91" s="71"/>
      <c r="J91" s="71"/>
      <c r="K91" s="71"/>
      <c r="L91" s="99"/>
      <c r="M91" s="99"/>
      <c r="N91" s="99"/>
      <c r="O91" s="99"/>
      <c r="P91" s="99"/>
      <c r="Q91" s="99"/>
      <c r="R91" s="99"/>
      <c r="S91" s="99"/>
      <c r="T91" s="99"/>
      <c r="U91" s="99"/>
      <c r="V91" s="99"/>
      <c r="W91" s="99"/>
      <c r="X91" s="99"/>
      <c r="Y91" s="99"/>
      <c r="Z91" s="72"/>
      <c r="AA91" s="73"/>
    </row>
    <row r="92" spans="2:27" ht="20.25" customHeight="1" x14ac:dyDescent="0.25">
      <c r="B92" s="70"/>
      <c r="C92" s="71"/>
      <c r="D92" s="71"/>
      <c r="E92" s="71"/>
      <c r="F92" s="72"/>
      <c r="G92" s="71"/>
      <c r="H92" s="71"/>
      <c r="I92" s="71"/>
      <c r="J92" s="71"/>
      <c r="K92" s="71"/>
      <c r="L92" s="99"/>
      <c r="M92" s="99"/>
      <c r="N92" s="99"/>
      <c r="O92" s="99"/>
      <c r="P92" s="99"/>
      <c r="Q92" s="99"/>
      <c r="R92" s="99"/>
      <c r="S92" s="99"/>
      <c r="T92" s="99"/>
      <c r="U92" s="99"/>
      <c r="V92" s="99"/>
      <c r="W92" s="99"/>
      <c r="X92" s="99"/>
      <c r="Y92" s="99"/>
      <c r="Z92" s="72"/>
      <c r="AA92" s="73"/>
    </row>
    <row r="93" spans="2:27" ht="20.25" customHeight="1" x14ac:dyDescent="0.25">
      <c r="B93" s="70"/>
      <c r="C93" s="71"/>
      <c r="D93" s="71"/>
      <c r="E93" s="71"/>
      <c r="F93" s="72"/>
      <c r="G93" s="71"/>
      <c r="H93" s="71"/>
      <c r="I93" s="71"/>
      <c r="J93" s="71"/>
      <c r="K93" s="71"/>
      <c r="L93" s="99"/>
      <c r="M93" s="99"/>
      <c r="N93" s="99"/>
      <c r="O93" s="99"/>
      <c r="P93" s="99"/>
      <c r="Q93" s="99"/>
      <c r="R93" s="99"/>
      <c r="S93" s="99"/>
      <c r="T93" s="99"/>
      <c r="U93" s="99"/>
      <c r="V93" s="99"/>
      <c r="W93" s="99"/>
      <c r="X93" s="99"/>
      <c r="Y93" s="99"/>
      <c r="Z93" s="72"/>
      <c r="AA93" s="73"/>
    </row>
    <row r="94" spans="2:27" ht="20.25" customHeight="1" x14ac:dyDescent="0.25">
      <c r="B94" s="70"/>
      <c r="C94" s="71"/>
      <c r="D94" s="71"/>
      <c r="E94" s="71"/>
      <c r="F94" s="72"/>
      <c r="G94" s="71"/>
      <c r="H94" s="71"/>
      <c r="I94" s="71"/>
      <c r="J94" s="71"/>
      <c r="K94" s="71"/>
      <c r="L94" s="99"/>
      <c r="M94" s="99"/>
      <c r="N94" s="99"/>
      <c r="O94" s="99"/>
      <c r="P94" s="99"/>
      <c r="Q94" s="99"/>
      <c r="R94" s="99"/>
      <c r="S94" s="99"/>
      <c r="T94" s="99"/>
      <c r="U94" s="99"/>
      <c r="V94" s="99"/>
      <c r="W94" s="99"/>
      <c r="X94" s="99"/>
      <c r="Y94" s="99"/>
      <c r="Z94" s="72"/>
      <c r="AA94" s="73"/>
    </row>
    <row r="95" spans="2:27" ht="20.25" customHeight="1" x14ac:dyDescent="0.25">
      <c r="B95" s="70"/>
      <c r="C95" s="71"/>
      <c r="D95" s="71"/>
      <c r="E95" s="71"/>
      <c r="F95" s="72"/>
      <c r="G95" s="71"/>
      <c r="H95" s="71"/>
      <c r="I95" s="71"/>
      <c r="J95" s="71"/>
      <c r="K95" s="71"/>
      <c r="L95" s="99"/>
      <c r="M95" s="99"/>
      <c r="N95" s="99"/>
      <c r="O95" s="99"/>
      <c r="P95" s="99"/>
      <c r="Q95" s="99"/>
      <c r="R95" s="99"/>
      <c r="S95" s="99"/>
      <c r="T95" s="99"/>
      <c r="U95" s="99"/>
      <c r="V95" s="99"/>
      <c r="W95" s="99"/>
      <c r="X95" s="99"/>
      <c r="Y95" s="99"/>
      <c r="Z95" s="72"/>
      <c r="AA95" s="73"/>
    </row>
    <row r="96" spans="2:27" ht="20.25" customHeight="1" x14ac:dyDescent="0.25">
      <c r="B96" s="70"/>
      <c r="C96" s="71"/>
      <c r="D96" s="71"/>
      <c r="E96" s="71"/>
      <c r="F96" s="72"/>
      <c r="G96" s="71"/>
      <c r="H96" s="71"/>
      <c r="I96" s="71"/>
      <c r="J96" s="71"/>
      <c r="K96" s="71"/>
      <c r="L96" s="99"/>
      <c r="M96" s="99"/>
      <c r="N96" s="99"/>
      <c r="O96" s="99"/>
      <c r="P96" s="99"/>
      <c r="Q96" s="99"/>
      <c r="R96" s="99"/>
      <c r="S96" s="99"/>
      <c r="T96" s="99"/>
      <c r="U96" s="99"/>
      <c r="V96" s="99"/>
      <c r="W96" s="99"/>
      <c r="X96" s="99"/>
      <c r="Y96" s="99"/>
      <c r="Z96" s="72"/>
      <c r="AA96" s="73"/>
    </row>
    <row r="97" spans="2:27" ht="20.25" customHeight="1" x14ac:dyDescent="0.25">
      <c r="B97" s="70"/>
      <c r="C97" s="71"/>
      <c r="D97" s="71"/>
      <c r="E97" s="71"/>
      <c r="F97" s="72"/>
      <c r="G97" s="71"/>
      <c r="H97" s="71"/>
      <c r="I97" s="71"/>
      <c r="J97" s="71"/>
      <c r="K97" s="71"/>
      <c r="L97" s="99"/>
      <c r="M97" s="99"/>
      <c r="N97" s="99"/>
      <c r="O97" s="99"/>
      <c r="P97" s="99"/>
      <c r="Q97" s="99"/>
      <c r="R97" s="99"/>
      <c r="S97" s="99"/>
      <c r="T97" s="99"/>
      <c r="U97" s="99"/>
      <c r="V97" s="99"/>
      <c r="W97" s="99"/>
      <c r="X97" s="99"/>
      <c r="Y97" s="99"/>
      <c r="Z97" s="72"/>
      <c r="AA97" s="73"/>
    </row>
    <row r="98" spans="2:27" ht="20.25" customHeight="1" x14ac:dyDescent="0.25">
      <c r="B98" s="70"/>
      <c r="C98" s="71"/>
      <c r="D98" s="71"/>
      <c r="E98" s="71"/>
      <c r="F98" s="72"/>
      <c r="G98" s="71"/>
      <c r="H98" s="71"/>
      <c r="I98" s="71"/>
      <c r="J98" s="71"/>
      <c r="K98" s="71"/>
      <c r="L98" s="71"/>
      <c r="M98" s="71"/>
      <c r="N98" s="71"/>
      <c r="O98" s="71"/>
      <c r="P98" s="71"/>
      <c r="Q98" s="71"/>
      <c r="R98" s="71"/>
      <c r="S98" s="71"/>
      <c r="T98" s="71"/>
      <c r="U98" s="71"/>
      <c r="V98" s="71"/>
      <c r="W98" s="71"/>
      <c r="X98" s="71"/>
      <c r="Y98" s="71"/>
      <c r="Z98" s="72"/>
      <c r="AA98" s="73"/>
    </row>
    <row r="99" spans="2:27" ht="20.25" customHeight="1" x14ac:dyDescent="0.25">
      <c r="B99" s="70"/>
      <c r="C99" s="71"/>
      <c r="D99" s="71"/>
      <c r="E99" s="71"/>
      <c r="F99" s="72"/>
      <c r="G99" s="71"/>
      <c r="H99" s="71"/>
      <c r="I99" s="71"/>
      <c r="J99" s="71"/>
      <c r="K99" s="71"/>
      <c r="L99" s="71"/>
      <c r="M99" s="71"/>
      <c r="N99" s="71"/>
      <c r="O99" s="71"/>
      <c r="P99" s="71"/>
      <c r="Q99" s="71"/>
      <c r="R99" s="71"/>
      <c r="S99" s="71"/>
      <c r="T99" s="71"/>
      <c r="U99" s="71"/>
      <c r="V99" s="71"/>
      <c r="W99" s="71"/>
      <c r="X99" s="71"/>
      <c r="Y99" s="71"/>
      <c r="Z99" s="72"/>
      <c r="AA99" s="73"/>
    </row>
    <row r="100" spans="2:27" ht="20.25" customHeight="1" x14ac:dyDescent="0.25">
      <c r="B100" s="70"/>
      <c r="C100" s="71"/>
      <c r="D100" s="71"/>
      <c r="E100" s="71"/>
      <c r="F100" s="72"/>
      <c r="G100" s="71"/>
      <c r="H100" s="71"/>
      <c r="I100" s="71"/>
      <c r="J100" s="71"/>
      <c r="K100" s="71"/>
      <c r="L100" s="71"/>
      <c r="M100" s="71"/>
      <c r="N100" s="71"/>
      <c r="O100" s="71"/>
      <c r="P100" s="71"/>
      <c r="Q100" s="71"/>
      <c r="R100" s="71"/>
      <c r="S100" s="71"/>
      <c r="T100" s="71"/>
      <c r="U100" s="71"/>
      <c r="V100" s="71"/>
      <c r="W100" s="71"/>
      <c r="X100" s="71"/>
      <c r="Y100" s="71"/>
      <c r="Z100" s="72"/>
      <c r="AA100" s="73"/>
    </row>
    <row r="101" spans="2:27" ht="20.25" customHeight="1" x14ac:dyDescent="0.25">
      <c r="B101" s="70"/>
      <c r="C101" s="71"/>
      <c r="D101" s="71"/>
      <c r="E101" s="71"/>
      <c r="F101" s="72"/>
      <c r="G101" s="71"/>
      <c r="H101" s="71"/>
      <c r="I101" s="71"/>
      <c r="J101" s="71"/>
      <c r="K101" s="71"/>
      <c r="L101" s="71"/>
      <c r="M101" s="71"/>
      <c r="N101" s="71"/>
      <c r="O101" s="71"/>
      <c r="P101" s="71"/>
      <c r="Q101" s="71"/>
      <c r="R101" s="71"/>
      <c r="S101" s="71"/>
      <c r="T101" s="71"/>
      <c r="U101" s="71"/>
      <c r="V101" s="71"/>
      <c r="W101" s="71"/>
      <c r="X101" s="71"/>
      <c r="Y101" s="71"/>
      <c r="Z101" s="72"/>
      <c r="AA101" s="73"/>
    </row>
    <row r="102" spans="2:27" ht="20.25" customHeight="1" x14ac:dyDescent="0.25">
      <c r="B102" s="70"/>
      <c r="C102" s="71"/>
      <c r="D102" s="71"/>
      <c r="E102" s="71"/>
      <c r="F102" s="72"/>
      <c r="G102" s="71"/>
      <c r="H102" s="71"/>
      <c r="I102" s="71"/>
      <c r="J102" s="71"/>
      <c r="K102" s="71"/>
      <c r="L102" s="71"/>
      <c r="M102" s="71"/>
      <c r="N102" s="71"/>
      <c r="O102" s="71"/>
      <c r="P102" s="71"/>
      <c r="Q102" s="71"/>
      <c r="R102" s="71"/>
      <c r="S102" s="71"/>
      <c r="T102" s="71"/>
      <c r="U102" s="71"/>
      <c r="V102" s="71"/>
      <c r="W102" s="71"/>
      <c r="X102" s="71"/>
      <c r="Y102" s="71"/>
      <c r="Z102" s="72"/>
      <c r="AA102" s="73"/>
    </row>
    <row r="103" spans="2:27" ht="20.25" customHeight="1" x14ac:dyDescent="0.25">
      <c r="B103" s="70"/>
      <c r="C103" s="71"/>
      <c r="D103" s="71"/>
      <c r="E103" s="71"/>
      <c r="F103" s="72"/>
      <c r="G103" s="71"/>
      <c r="H103" s="71"/>
      <c r="I103" s="71"/>
      <c r="J103" s="71"/>
      <c r="K103" s="71"/>
      <c r="L103" s="71"/>
      <c r="M103" s="71"/>
      <c r="N103" s="71"/>
      <c r="O103" s="71"/>
      <c r="P103" s="71"/>
      <c r="Q103" s="71"/>
      <c r="R103" s="71"/>
      <c r="S103" s="71"/>
      <c r="T103" s="71"/>
      <c r="U103" s="71"/>
      <c r="V103" s="71"/>
      <c r="W103" s="71"/>
      <c r="X103" s="71"/>
      <c r="Y103" s="71"/>
      <c r="Z103" s="72"/>
      <c r="AA103" s="73"/>
    </row>
    <row r="104" spans="2:27" ht="20.25" customHeight="1" x14ac:dyDescent="0.25">
      <c r="B104" s="70"/>
      <c r="C104" s="71"/>
      <c r="D104" s="71"/>
      <c r="E104" s="71"/>
      <c r="F104" s="72"/>
      <c r="G104" s="71"/>
      <c r="H104" s="71"/>
      <c r="I104" s="71"/>
      <c r="J104" s="71"/>
      <c r="K104" s="71"/>
      <c r="L104" s="71"/>
      <c r="M104" s="71"/>
      <c r="N104" s="71"/>
      <c r="O104" s="71"/>
      <c r="P104" s="71"/>
      <c r="Q104" s="71"/>
      <c r="R104" s="71"/>
      <c r="S104" s="71"/>
      <c r="T104" s="71"/>
      <c r="U104" s="71"/>
      <c r="V104" s="71"/>
      <c r="W104" s="71"/>
      <c r="X104" s="71"/>
      <c r="Y104" s="71"/>
      <c r="Z104" s="72"/>
      <c r="AA104" s="73"/>
    </row>
    <row r="105" spans="2:27" ht="20.25" customHeight="1" x14ac:dyDescent="0.25">
      <c r="B105" s="70"/>
      <c r="C105" s="71"/>
      <c r="D105" s="71"/>
      <c r="E105" s="71"/>
      <c r="F105" s="72"/>
      <c r="G105" s="71"/>
      <c r="H105" s="71"/>
      <c r="I105" s="71"/>
      <c r="J105" s="71"/>
      <c r="K105" s="71"/>
      <c r="L105" s="71"/>
      <c r="M105" s="71"/>
      <c r="N105" s="71"/>
      <c r="O105" s="71"/>
      <c r="P105" s="71"/>
      <c r="Q105" s="71"/>
      <c r="R105" s="71"/>
      <c r="S105" s="71"/>
      <c r="T105" s="71"/>
      <c r="U105" s="71"/>
      <c r="V105" s="71"/>
      <c r="W105" s="71"/>
      <c r="X105" s="71"/>
      <c r="Y105" s="71"/>
      <c r="Z105" s="72"/>
      <c r="AA105" s="73"/>
    </row>
    <row r="106" spans="2:27" ht="20.25" customHeight="1" x14ac:dyDescent="0.25">
      <c r="B106" s="70"/>
      <c r="C106" s="71"/>
      <c r="D106" s="71"/>
      <c r="E106" s="71"/>
      <c r="F106" s="72"/>
      <c r="G106" s="71"/>
      <c r="H106" s="71"/>
      <c r="I106" s="71"/>
      <c r="J106" s="71"/>
      <c r="K106" s="71"/>
      <c r="L106" s="71"/>
      <c r="M106" s="71"/>
      <c r="N106" s="71"/>
      <c r="O106" s="71"/>
      <c r="P106" s="71"/>
      <c r="Q106" s="71"/>
      <c r="R106" s="71"/>
      <c r="S106" s="71"/>
      <c r="T106" s="71"/>
      <c r="U106" s="71"/>
      <c r="V106" s="71"/>
      <c r="W106" s="71"/>
      <c r="X106" s="71"/>
      <c r="Y106" s="71"/>
      <c r="Z106" s="72"/>
      <c r="AA106" s="73"/>
    </row>
    <row r="107" spans="2:27" ht="20.25" customHeight="1" x14ac:dyDescent="0.25">
      <c r="B107" s="70"/>
      <c r="C107" s="71"/>
      <c r="D107" s="71"/>
      <c r="E107" s="71"/>
      <c r="F107" s="72"/>
      <c r="G107" s="71"/>
      <c r="H107" s="71"/>
      <c r="I107" s="71"/>
      <c r="J107" s="71"/>
      <c r="K107" s="71"/>
      <c r="L107" s="71"/>
      <c r="M107" s="71"/>
      <c r="N107" s="71"/>
      <c r="O107" s="71"/>
      <c r="P107" s="71"/>
      <c r="Q107" s="71"/>
      <c r="R107" s="71"/>
      <c r="S107" s="71"/>
      <c r="T107" s="71"/>
      <c r="U107" s="71"/>
      <c r="V107" s="71"/>
      <c r="W107" s="71"/>
      <c r="X107" s="71"/>
      <c r="Y107" s="71"/>
      <c r="Z107" s="72"/>
      <c r="AA107" s="73"/>
    </row>
    <row r="108" spans="2:27" ht="20.25" customHeight="1" x14ac:dyDescent="0.25">
      <c r="B108" s="70"/>
      <c r="C108" s="71"/>
      <c r="D108" s="71"/>
      <c r="E108" s="71"/>
      <c r="F108" s="72"/>
      <c r="G108" s="71"/>
      <c r="H108" s="71"/>
      <c r="I108" s="71"/>
      <c r="J108" s="71"/>
      <c r="K108" s="71"/>
      <c r="L108" s="71"/>
      <c r="M108" s="71"/>
      <c r="N108" s="71"/>
      <c r="O108" s="71"/>
      <c r="P108" s="71"/>
      <c r="Q108" s="71"/>
      <c r="R108" s="71"/>
      <c r="S108" s="71"/>
      <c r="T108" s="71"/>
      <c r="U108" s="71"/>
      <c r="V108" s="71"/>
      <c r="W108" s="71"/>
      <c r="X108" s="71"/>
      <c r="Y108" s="71"/>
      <c r="Z108" s="72"/>
      <c r="AA108" s="73"/>
    </row>
    <row r="109" spans="2:27" ht="20.25" customHeight="1" x14ac:dyDescent="0.25">
      <c r="B109" s="70"/>
      <c r="C109" s="71"/>
      <c r="D109" s="71"/>
      <c r="E109" s="71"/>
      <c r="F109" s="72"/>
      <c r="G109" s="71"/>
      <c r="H109" s="71"/>
      <c r="I109" s="71"/>
      <c r="J109" s="71"/>
      <c r="K109" s="71"/>
      <c r="L109" s="71"/>
      <c r="M109" s="71"/>
      <c r="N109" s="71"/>
      <c r="O109" s="71"/>
      <c r="P109" s="71"/>
      <c r="Q109" s="71"/>
      <c r="R109" s="71"/>
      <c r="S109" s="71"/>
      <c r="T109" s="71"/>
      <c r="U109" s="71"/>
      <c r="V109" s="71"/>
      <c r="W109" s="71"/>
      <c r="X109" s="71"/>
      <c r="Y109" s="71"/>
      <c r="Z109" s="72"/>
      <c r="AA109" s="73"/>
    </row>
    <row r="110" spans="2:27" ht="20.25" customHeight="1" x14ac:dyDescent="0.25">
      <c r="B110" s="70"/>
      <c r="C110" s="71"/>
      <c r="D110" s="71"/>
      <c r="E110" s="71"/>
      <c r="F110" s="72"/>
      <c r="G110" s="71"/>
      <c r="H110" s="71"/>
      <c r="I110" s="71"/>
      <c r="J110" s="71"/>
      <c r="K110" s="71"/>
      <c r="L110" s="71"/>
      <c r="M110" s="71"/>
      <c r="N110" s="71"/>
      <c r="O110" s="71"/>
      <c r="P110" s="71"/>
      <c r="Q110" s="71"/>
      <c r="R110" s="71"/>
      <c r="S110" s="71"/>
      <c r="T110" s="71"/>
      <c r="U110" s="71"/>
      <c r="V110" s="71"/>
      <c r="W110" s="71"/>
      <c r="X110" s="71"/>
      <c r="Y110" s="71"/>
      <c r="Z110" s="72"/>
      <c r="AA110" s="73"/>
    </row>
    <row r="111" spans="2:27" ht="20.25" customHeight="1" x14ac:dyDescent="0.25">
      <c r="B111" s="70"/>
      <c r="C111" s="71"/>
      <c r="D111" s="71"/>
      <c r="E111" s="71"/>
      <c r="F111" s="72"/>
      <c r="G111" s="71"/>
      <c r="H111" s="71"/>
      <c r="I111" s="71"/>
      <c r="J111" s="71"/>
      <c r="K111" s="71"/>
      <c r="L111" s="71"/>
      <c r="M111" s="71"/>
      <c r="N111" s="71"/>
      <c r="O111" s="71"/>
      <c r="P111" s="71"/>
      <c r="Q111" s="71"/>
      <c r="R111" s="71"/>
      <c r="S111" s="71"/>
      <c r="T111" s="71"/>
      <c r="U111" s="71"/>
      <c r="V111" s="71"/>
      <c r="W111" s="71"/>
      <c r="X111" s="71"/>
      <c r="Y111" s="71"/>
      <c r="Z111" s="72"/>
      <c r="AA111" s="73"/>
    </row>
    <row r="112" spans="2:27" ht="20.25" customHeight="1" x14ac:dyDescent="0.25">
      <c r="B112" s="70"/>
      <c r="C112" s="71"/>
      <c r="D112" s="71"/>
      <c r="E112" s="71"/>
      <c r="F112" s="72"/>
      <c r="G112" s="71"/>
      <c r="H112" s="71"/>
      <c r="I112" s="71"/>
      <c r="J112" s="71"/>
      <c r="K112" s="71"/>
      <c r="L112" s="71"/>
      <c r="M112" s="71"/>
      <c r="N112" s="71"/>
      <c r="O112" s="71"/>
      <c r="P112" s="71"/>
      <c r="Q112" s="71"/>
      <c r="R112" s="71"/>
      <c r="S112" s="71"/>
      <c r="T112" s="71"/>
      <c r="U112" s="71"/>
      <c r="V112" s="71"/>
      <c r="W112" s="71"/>
      <c r="X112" s="71"/>
      <c r="Y112" s="71"/>
      <c r="Z112" s="72"/>
      <c r="AA112" s="73"/>
    </row>
    <row r="113" spans="2:27" ht="20.25" customHeight="1" x14ac:dyDescent="0.25">
      <c r="B113" s="70"/>
      <c r="C113" s="71"/>
      <c r="D113" s="71"/>
      <c r="E113" s="71"/>
      <c r="F113" s="72"/>
      <c r="G113" s="71"/>
      <c r="H113" s="71"/>
      <c r="I113" s="71"/>
      <c r="J113" s="71"/>
      <c r="K113" s="71"/>
      <c r="L113" s="71"/>
      <c r="M113" s="71"/>
      <c r="N113" s="71"/>
      <c r="O113" s="71"/>
      <c r="P113" s="71"/>
      <c r="Q113" s="71"/>
      <c r="R113" s="71"/>
      <c r="S113" s="71"/>
      <c r="T113" s="71"/>
      <c r="U113" s="71"/>
      <c r="V113" s="71"/>
      <c r="W113" s="71"/>
      <c r="X113" s="71"/>
      <c r="Y113" s="71"/>
      <c r="Z113" s="72"/>
      <c r="AA113" s="73"/>
    </row>
    <row r="114" spans="2:27" ht="20.25" customHeight="1" x14ac:dyDescent="0.25">
      <c r="B114" s="70"/>
      <c r="C114" s="71"/>
      <c r="D114" s="71"/>
      <c r="E114" s="71"/>
      <c r="F114" s="72"/>
      <c r="G114" s="71"/>
      <c r="H114" s="71"/>
      <c r="I114" s="71"/>
      <c r="J114" s="71"/>
      <c r="K114" s="71"/>
      <c r="L114" s="71"/>
      <c r="M114" s="71"/>
      <c r="N114" s="71"/>
      <c r="O114" s="71"/>
      <c r="P114" s="71"/>
      <c r="Q114" s="71"/>
      <c r="R114" s="71"/>
      <c r="S114" s="71"/>
      <c r="T114" s="71"/>
      <c r="U114" s="71"/>
      <c r="V114" s="71"/>
      <c r="W114" s="71"/>
      <c r="X114" s="71"/>
      <c r="Y114" s="71"/>
      <c r="Z114" s="72"/>
      <c r="AA114" s="73"/>
    </row>
    <row r="115" spans="2:27" ht="20.25" customHeight="1" x14ac:dyDescent="0.25">
      <c r="B115" s="70"/>
      <c r="C115" s="71"/>
      <c r="D115" s="71"/>
      <c r="E115" s="71"/>
      <c r="F115" s="72"/>
      <c r="G115" s="71"/>
      <c r="H115" s="71"/>
      <c r="I115" s="71"/>
      <c r="J115" s="71"/>
      <c r="K115" s="71"/>
      <c r="L115" s="71"/>
      <c r="M115" s="71"/>
      <c r="N115" s="71"/>
      <c r="O115" s="71"/>
      <c r="P115" s="71"/>
      <c r="Q115" s="71"/>
      <c r="R115" s="71"/>
      <c r="S115" s="71"/>
      <c r="T115" s="71"/>
      <c r="U115" s="71"/>
      <c r="V115" s="71"/>
      <c r="W115" s="71"/>
      <c r="X115" s="71"/>
      <c r="Y115" s="71"/>
      <c r="Z115" s="72"/>
      <c r="AA115" s="73"/>
    </row>
    <row r="116" spans="2:27" ht="20.25" customHeight="1" x14ac:dyDescent="0.25">
      <c r="B116" s="70"/>
      <c r="C116" s="71"/>
      <c r="D116" s="71"/>
      <c r="E116" s="71"/>
      <c r="F116" s="72"/>
      <c r="G116" s="71"/>
      <c r="H116" s="71"/>
      <c r="I116" s="71"/>
      <c r="J116" s="71"/>
      <c r="K116" s="71"/>
      <c r="L116" s="71"/>
      <c r="M116" s="71"/>
      <c r="N116" s="71"/>
      <c r="O116" s="71"/>
      <c r="P116" s="71"/>
      <c r="Q116" s="71"/>
      <c r="R116" s="71"/>
      <c r="S116" s="71"/>
      <c r="T116" s="71"/>
      <c r="U116" s="71"/>
      <c r="V116" s="71"/>
      <c r="W116" s="71"/>
      <c r="X116" s="71"/>
      <c r="Y116" s="71"/>
      <c r="Z116" s="72"/>
      <c r="AA116" s="73"/>
    </row>
    <row r="117" spans="2:27" ht="20.25" customHeight="1" x14ac:dyDescent="0.25">
      <c r="B117" s="70"/>
      <c r="C117" s="71"/>
      <c r="D117" s="71"/>
      <c r="E117" s="71"/>
      <c r="F117" s="72"/>
      <c r="G117" s="71"/>
      <c r="H117" s="71"/>
      <c r="I117" s="71"/>
      <c r="J117" s="71"/>
      <c r="K117" s="71"/>
      <c r="L117" s="71"/>
      <c r="M117" s="71"/>
      <c r="N117" s="71"/>
      <c r="O117" s="71"/>
      <c r="P117" s="71"/>
      <c r="Q117" s="71"/>
      <c r="R117" s="71"/>
      <c r="S117" s="71"/>
      <c r="T117" s="71"/>
      <c r="U117" s="71"/>
      <c r="V117" s="71"/>
      <c r="W117" s="71"/>
      <c r="X117" s="71"/>
      <c r="Y117" s="71"/>
      <c r="Z117" s="72"/>
      <c r="AA117" s="73"/>
    </row>
    <row r="118" spans="2:27" ht="20.25" customHeight="1" x14ac:dyDescent="0.25">
      <c r="B118" s="70"/>
      <c r="C118" s="71"/>
      <c r="D118" s="71"/>
      <c r="E118" s="71"/>
      <c r="F118" s="72"/>
      <c r="G118" s="71"/>
      <c r="H118" s="71"/>
      <c r="I118" s="71"/>
      <c r="J118" s="71"/>
      <c r="K118" s="71"/>
      <c r="L118" s="71"/>
      <c r="M118" s="71"/>
      <c r="N118" s="71"/>
      <c r="O118" s="71"/>
      <c r="P118" s="71"/>
      <c r="Q118" s="71"/>
      <c r="R118" s="71"/>
      <c r="S118" s="71"/>
      <c r="T118" s="71"/>
      <c r="U118" s="71"/>
      <c r="V118" s="71"/>
      <c r="W118" s="71"/>
      <c r="X118" s="71"/>
      <c r="Y118" s="71"/>
      <c r="Z118" s="72"/>
      <c r="AA118" s="73"/>
    </row>
    <row r="119" spans="2:27" ht="20.25" customHeight="1" x14ac:dyDescent="0.25">
      <c r="B119" s="70"/>
      <c r="C119" s="71"/>
      <c r="D119" s="71"/>
      <c r="E119" s="71"/>
      <c r="F119" s="72"/>
      <c r="G119" s="71"/>
      <c r="H119" s="71"/>
      <c r="I119" s="71"/>
      <c r="J119" s="71"/>
      <c r="K119" s="71"/>
      <c r="L119" s="71"/>
      <c r="M119" s="71"/>
      <c r="N119" s="71"/>
      <c r="O119" s="71"/>
      <c r="P119" s="71"/>
      <c r="Q119" s="71"/>
      <c r="R119" s="71"/>
      <c r="S119" s="71"/>
      <c r="T119" s="71"/>
      <c r="U119" s="71"/>
      <c r="V119" s="71"/>
      <c r="W119" s="71"/>
      <c r="X119" s="71"/>
      <c r="Y119" s="71"/>
      <c r="Z119" s="72"/>
      <c r="AA119" s="73"/>
    </row>
    <row r="120" spans="2:27" ht="20.25" customHeight="1" x14ac:dyDescent="0.25">
      <c r="B120" s="70"/>
      <c r="C120" s="71"/>
      <c r="D120" s="71"/>
      <c r="E120" s="71"/>
      <c r="F120" s="72"/>
      <c r="G120" s="71"/>
      <c r="H120" s="71"/>
      <c r="I120" s="71"/>
      <c r="J120" s="71"/>
      <c r="K120" s="71"/>
      <c r="L120" s="71"/>
      <c r="M120" s="71"/>
      <c r="N120" s="71"/>
      <c r="O120" s="71"/>
      <c r="P120" s="71"/>
      <c r="Q120" s="71"/>
      <c r="R120" s="71"/>
      <c r="S120" s="71"/>
      <c r="T120" s="71"/>
      <c r="U120" s="71"/>
      <c r="V120" s="71"/>
      <c r="W120" s="71"/>
      <c r="X120" s="71"/>
      <c r="Y120" s="71"/>
      <c r="Z120" s="72"/>
      <c r="AA120" s="73"/>
    </row>
    <row r="121" spans="2:27" ht="20.25" customHeight="1" x14ac:dyDescent="0.25">
      <c r="B121" s="70"/>
      <c r="C121" s="71"/>
      <c r="D121" s="71"/>
      <c r="E121" s="71"/>
      <c r="F121" s="72"/>
      <c r="G121" s="71"/>
      <c r="H121" s="71"/>
      <c r="I121" s="71"/>
      <c r="J121" s="71"/>
      <c r="K121" s="71"/>
      <c r="L121" s="71"/>
      <c r="M121" s="71"/>
      <c r="N121" s="71"/>
      <c r="O121" s="71"/>
      <c r="P121" s="71"/>
      <c r="Q121" s="71"/>
      <c r="R121" s="71"/>
      <c r="S121" s="71"/>
      <c r="T121" s="71"/>
      <c r="U121" s="71"/>
      <c r="V121" s="71"/>
      <c r="W121" s="71"/>
      <c r="X121" s="71"/>
      <c r="Y121" s="71"/>
      <c r="Z121" s="72"/>
      <c r="AA121" s="73"/>
    </row>
    <row r="122" spans="2:27" ht="20.25" customHeight="1" x14ac:dyDescent="0.25">
      <c r="B122" s="70"/>
      <c r="C122" s="71"/>
      <c r="D122" s="71"/>
      <c r="E122" s="71"/>
      <c r="F122" s="72"/>
      <c r="G122" s="71"/>
      <c r="H122" s="71"/>
      <c r="I122" s="71"/>
      <c r="J122" s="71"/>
      <c r="K122" s="71"/>
      <c r="L122" s="71"/>
      <c r="M122" s="71"/>
      <c r="N122" s="71"/>
      <c r="O122" s="71"/>
      <c r="P122" s="71"/>
      <c r="Q122" s="71"/>
      <c r="R122" s="71"/>
      <c r="S122" s="71"/>
      <c r="T122" s="71"/>
      <c r="U122" s="71"/>
      <c r="V122" s="71"/>
      <c r="W122" s="71"/>
      <c r="X122" s="71"/>
      <c r="Y122" s="71"/>
      <c r="Z122" s="72"/>
      <c r="AA122" s="73"/>
    </row>
    <row r="123" spans="2:27" ht="20.25" customHeight="1" x14ac:dyDescent="0.25">
      <c r="B123" s="70"/>
      <c r="C123" s="71"/>
      <c r="D123" s="71"/>
      <c r="E123" s="71"/>
      <c r="F123" s="72"/>
      <c r="G123" s="71"/>
      <c r="H123" s="71"/>
      <c r="I123" s="71"/>
      <c r="J123" s="71"/>
      <c r="K123" s="71"/>
      <c r="L123" s="71"/>
      <c r="M123" s="71"/>
      <c r="N123" s="71"/>
      <c r="O123" s="71"/>
      <c r="P123" s="71"/>
      <c r="Q123" s="71"/>
      <c r="R123" s="71"/>
      <c r="S123" s="71"/>
      <c r="T123" s="71"/>
      <c r="U123" s="71"/>
      <c r="V123" s="71"/>
      <c r="W123" s="71"/>
      <c r="X123" s="71"/>
      <c r="Y123" s="71"/>
      <c r="Z123" s="72"/>
      <c r="AA123" s="73"/>
    </row>
    <row r="124" spans="2:27" ht="20.25" customHeight="1" x14ac:dyDescent="0.25">
      <c r="B124" s="70"/>
      <c r="C124" s="71"/>
      <c r="D124" s="71"/>
      <c r="E124" s="71"/>
      <c r="F124" s="72"/>
      <c r="G124" s="71"/>
      <c r="H124" s="71"/>
      <c r="I124" s="71"/>
      <c r="J124" s="71"/>
      <c r="K124" s="71"/>
      <c r="L124" s="71"/>
      <c r="M124" s="71"/>
      <c r="N124" s="71"/>
      <c r="O124" s="71"/>
      <c r="P124" s="71"/>
      <c r="Q124" s="71"/>
      <c r="R124" s="71"/>
      <c r="S124" s="71"/>
      <c r="T124" s="71"/>
      <c r="U124" s="71"/>
      <c r="V124" s="71"/>
      <c r="W124" s="71"/>
      <c r="X124" s="71"/>
      <c r="Y124" s="71"/>
      <c r="Z124" s="72"/>
      <c r="AA124" s="73"/>
    </row>
    <row r="125" spans="2:27" ht="20.25" customHeight="1" x14ac:dyDescent="0.25">
      <c r="B125" s="70"/>
      <c r="C125" s="71"/>
      <c r="D125" s="71"/>
      <c r="E125" s="71"/>
      <c r="F125" s="72"/>
      <c r="G125" s="71"/>
      <c r="H125" s="71"/>
      <c r="I125" s="71"/>
      <c r="J125" s="71"/>
      <c r="K125" s="71"/>
      <c r="L125" s="71"/>
      <c r="M125" s="71"/>
      <c r="N125" s="71"/>
      <c r="O125" s="71"/>
      <c r="P125" s="71"/>
      <c r="Q125" s="71"/>
      <c r="R125" s="71"/>
      <c r="S125" s="71"/>
      <c r="T125" s="71"/>
      <c r="U125" s="71"/>
      <c r="V125" s="71"/>
      <c r="W125" s="71"/>
      <c r="X125" s="71"/>
      <c r="Y125" s="71"/>
      <c r="Z125" s="72"/>
      <c r="AA125" s="73"/>
    </row>
    <row r="126" spans="2:27" ht="20.25" customHeight="1" x14ac:dyDescent="0.25">
      <c r="B126" s="70"/>
      <c r="C126" s="71"/>
      <c r="D126" s="71"/>
      <c r="E126" s="71"/>
      <c r="F126" s="72"/>
      <c r="G126" s="71"/>
      <c r="H126" s="71"/>
      <c r="I126" s="71"/>
      <c r="J126" s="71"/>
      <c r="K126" s="71"/>
      <c r="L126" s="71"/>
      <c r="M126" s="71"/>
      <c r="N126" s="71"/>
      <c r="O126" s="71"/>
      <c r="P126" s="71"/>
      <c r="Q126" s="71"/>
      <c r="R126" s="71"/>
      <c r="S126" s="71"/>
      <c r="T126" s="71"/>
      <c r="U126" s="71"/>
      <c r="V126" s="71"/>
      <c r="W126" s="71"/>
      <c r="X126" s="71"/>
      <c r="Y126" s="71"/>
      <c r="Z126" s="72"/>
      <c r="AA126" s="73"/>
    </row>
    <row r="127" spans="2:27" ht="20.25" customHeight="1" x14ac:dyDescent="0.25">
      <c r="B127" s="70"/>
      <c r="C127" s="71"/>
      <c r="D127" s="71"/>
      <c r="E127" s="71"/>
      <c r="F127" s="72"/>
      <c r="G127" s="71"/>
      <c r="H127" s="71"/>
      <c r="I127" s="71"/>
      <c r="J127" s="71"/>
      <c r="K127" s="71"/>
      <c r="L127" s="71"/>
      <c r="M127" s="71"/>
      <c r="N127" s="71"/>
      <c r="O127" s="71"/>
      <c r="P127" s="71"/>
      <c r="Q127" s="71"/>
      <c r="R127" s="71"/>
      <c r="S127" s="71"/>
      <c r="T127" s="71"/>
      <c r="U127" s="71"/>
      <c r="V127" s="71"/>
      <c r="W127" s="71"/>
      <c r="X127" s="71"/>
      <c r="Y127" s="71"/>
      <c r="Z127" s="72"/>
      <c r="AA127" s="73"/>
    </row>
    <row r="128" spans="2:27" ht="20.25" customHeight="1" x14ac:dyDescent="0.25">
      <c r="B128" s="70"/>
      <c r="C128" s="71"/>
      <c r="D128" s="71"/>
      <c r="E128" s="71"/>
      <c r="F128" s="72"/>
      <c r="G128" s="71"/>
      <c r="H128" s="71"/>
      <c r="I128" s="71"/>
      <c r="J128" s="71"/>
      <c r="K128" s="71"/>
      <c r="L128" s="71"/>
      <c r="M128" s="71"/>
      <c r="N128" s="71"/>
      <c r="O128" s="71"/>
      <c r="P128" s="71"/>
      <c r="Q128" s="71"/>
      <c r="R128" s="71"/>
      <c r="S128" s="71"/>
      <c r="T128" s="71"/>
      <c r="U128" s="71"/>
      <c r="V128" s="71"/>
      <c r="W128" s="71"/>
      <c r="X128" s="71"/>
      <c r="Y128" s="71"/>
      <c r="Z128" s="72"/>
      <c r="AA128" s="73"/>
    </row>
    <row r="129" spans="2:27" ht="20.25" customHeight="1" x14ac:dyDescent="0.25">
      <c r="B129" s="70"/>
      <c r="C129" s="71"/>
      <c r="D129" s="71"/>
      <c r="E129" s="71"/>
      <c r="F129" s="72"/>
      <c r="G129" s="71"/>
      <c r="H129" s="71"/>
      <c r="I129" s="71"/>
      <c r="J129" s="71"/>
      <c r="K129" s="71"/>
      <c r="L129" s="71"/>
      <c r="M129" s="71"/>
      <c r="N129" s="71"/>
      <c r="O129" s="71"/>
      <c r="P129" s="71"/>
      <c r="Q129" s="71"/>
      <c r="R129" s="71"/>
      <c r="S129" s="71"/>
      <c r="T129" s="71"/>
      <c r="U129" s="71"/>
      <c r="V129" s="71"/>
      <c r="W129" s="71"/>
      <c r="X129" s="71"/>
      <c r="Y129" s="71"/>
      <c r="Z129" s="72"/>
      <c r="AA129" s="73"/>
    </row>
    <row r="130" spans="2:27" ht="20.25" customHeight="1" x14ac:dyDescent="0.25">
      <c r="B130" s="70"/>
      <c r="C130" s="71"/>
      <c r="D130" s="71"/>
      <c r="E130" s="71"/>
      <c r="F130" s="72"/>
      <c r="G130" s="71"/>
      <c r="H130" s="71"/>
      <c r="I130" s="71"/>
      <c r="J130" s="71"/>
      <c r="K130" s="71"/>
      <c r="L130" s="71"/>
      <c r="M130" s="71"/>
      <c r="N130" s="71"/>
      <c r="O130" s="71"/>
      <c r="P130" s="71"/>
      <c r="Q130" s="71"/>
      <c r="R130" s="71"/>
      <c r="S130" s="71"/>
      <c r="T130" s="71"/>
      <c r="U130" s="71"/>
      <c r="V130" s="71"/>
      <c r="W130" s="71"/>
      <c r="X130" s="71"/>
      <c r="Y130" s="71"/>
      <c r="Z130" s="72"/>
      <c r="AA130" s="73"/>
    </row>
    <row r="131" spans="2:27" ht="20.25" customHeight="1" x14ac:dyDescent="0.25">
      <c r="B131" s="70"/>
      <c r="C131" s="71"/>
      <c r="D131" s="71"/>
      <c r="E131" s="71"/>
      <c r="F131" s="72"/>
      <c r="G131" s="71"/>
      <c r="H131" s="71"/>
      <c r="I131" s="71"/>
      <c r="J131" s="71"/>
      <c r="K131" s="71"/>
      <c r="L131" s="71"/>
      <c r="M131" s="71"/>
      <c r="N131" s="71"/>
      <c r="O131" s="71"/>
      <c r="P131" s="71"/>
      <c r="Q131" s="71"/>
      <c r="R131" s="71"/>
      <c r="S131" s="71"/>
      <c r="T131" s="71"/>
      <c r="U131" s="71"/>
      <c r="V131" s="71"/>
      <c r="W131" s="71"/>
      <c r="X131" s="71"/>
      <c r="Y131" s="71"/>
      <c r="Z131" s="72"/>
      <c r="AA131" s="73"/>
    </row>
    <row r="132" spans="2:27" ht="20.25" customHeight="1" x14ac:dyDescent="0.25">
      <c r="B132" s="70"/>
      <c r="C132" s="71"/>
      <c r="D132" s="71"/>
      <c r="E132" s="71"/>
      <c r="F132" s="72"/>
      <c r="G132" s="71"/>
      <c r="H132" s="71"/>
      <c r="I132" s="71"/>
      <c r="J132" s="71"/>
      <c r="K132" s="71"/>
      <c r="L132" s="71"/>
      <c r="M132" s="71"/>
      <c r="N132" s="71"/>
      <c r="O132" s="71"/>
      <c r="P132" s="71"/>
      <c r="Q132" s="71"/>
      <c r="R132" s="71"/>
      <c r="S132" s="71"/>
      <c r="T132" s="71"/>
      <c r="U132" s="71"/>
      <c r="V132" s="71"/>
      <c r="W132" s="71"/>
      <c r="X132" s="71"/>
      <c r="Y132" s="71"/>
      <c r="Z132" s="72"/>
      <c r="AA132" s="73"/>
    </row>
    <row r="133" spans="2:27" ht="20.25" customHeight="1" x14ac:dyDescent="0.25">
      <c r="B133" s="70"/>
      <c r="C133" s="71"/>
      <c r="D133" s="71"/>
      <c r="E133" s="71"/>
      <c r="F133" s="72"/>
      <c r="G133" s="71"/>
      <c r="H133" s="71"/>
      <c r="I133" s="71"/>
      <c r="J133" s="71"/>
      <c r="K133" s="71"/>
      <c r="L133" s="71"/>
      <c r="M133" s="71"/>
      <c r="N133" s="71"/>
      <c r="O133" s="71"/>
      <c r="P133" s="71"/>
      <c r="Q133" s="71"/>
      <c r="R133" s="71"/>
      <c r="S133" s="71"/>
      <c r="T133" s="71"/>
      <c r="U133" s="71"/>
      <c r="V133" s="71"/>
      <c r="W133" s="71"/>
      <c r="X133" s="71"/>
      <c r="Y133" s="71"/>
      <c r="Z133" s="72"/>
      <c r="AA133" s="73"/>
    </row>
    <row r="134" spans="2:27" ht="20.25" customHeight="1" x14ac:dyDescent="0.25">
      <c r="B134" s="70"/>
      <c r="C134" s="71"/>
      <c r="D134" s="71"/>
      <c r="E134" s="71"/>
      <c r="F134" s="72"/>
      <c r="G134" s="71"/>
      <c r="H134" s="71"/>
      <c r="I134" s="71"/>
      <c r="J134" s="71"/>
      <c r="K134" s="71"/>
      <c r="L134" s="71"/>
      <c r="M134" s="71"/>
      <c r="N134" s="71"/>
      <c r="O134" s="71"/>
      <c r="P134" s="71"/>
      <c r="Q134" s="71"/>
      <c r="R134" s="71"/>
      <c r="S134" s="71"/>
      <c r="T134" s="71"/>
      <c r="U134" s="71"/>
      <c r="V134" s="71"/>
      <c r="W134" s="71"/>
      <c r="X134" s="71"/>
      <c r="Y134" s="71"/>
      <c r="Z134" s="72"/>
      <c r="AA134" s="73"/>
    </row>
    <row r="135" spans="2:27" ht="20.25" customHeight="1" x14ac:dyDescent="0.25">
      <c r="B135" s="70"/>
      <c r="C135" s="71"/>
      <c r="D135" s="71"/>
      <c r="E135" s="71"/>
      <c r="F135" s="72"/>
      <c r="G135" s="71"/>
      <c r="H135" s="71"/>
      <c r="I135" s="71"/>
      <c r="J135" s="71"/>
      <c r="K135" s="71"/>
      <c r="L135" s="71"/>
      <c r="M135" s="71"/>
      <c r="N135" s="71"/>
      <c r="O135" s="71"/>
      <c r="P135" s="71"/>
      <c r="Q135" s="71"/>
      <c r="R135" s="71"/>
      <c r="S135" s="71"/>
      <c r="T135" s="71"/>
      <c r="U135" s="71"/>
      <c r="V135" s="71"/>
      <c r="W135" s="71"/>
      <c r="X135" s="71"/>
      <c r="Y135" s="71"/>
      <c r="Z135" s="72"/>
      <c r="AA135" s="73"/>
    </row>
    <row r="136" spans="2:27" ht="20.25" customHeight="1" x14ac:dyDescent="0.25">
      <c r="B136" s="70"/>
      <c r="C136" s="71"/>
      <c r="D136" s="71"/>
      <c r="E136" s="71"/>
      <c r="F136" s="72"/>
      <c r="G136" s="71"/>
      <c r="H136" s="71"/>
      <c r="I136" s="71"/>
      <c r="J136" s="71"/>
      <c r="K136" s="71"/>
      <c r="L136" s="71"/>
      <c r="M136" s="71"/>
      <c r="N136" s="71"/>
      <c r="O136" s="71"/>
      <c r="P136" s="71"/>
      <c r="Q136" s="71"/>
      <c r="R136" s="71"/>
      <c r="S136" s="71"/>
      <c r="T136" s="71"/>
      <c r="U136" s="71"/>
      <c r="V136" s="71"/>
      <c r="W136" s="71"/>
      <c r="X136" s="71"/>
      <c r="Y136" s="71"/>
      <c r="Z136" s="72"/>
      <c r="AA136" s="73"/>
    </row>
    <row r="137" spans="2:27" ht="20.25" customHeight="1" x14ac:dyDescent="0.25">
      <c r="B137" s="70"/>
      <c r="C137" s="71"/>
      <c r="D137" s="71"/>
      <c r="E137" s="71"/>
      <c r="F137" s="72"/>
      <c r="G137" s="71"/>
      <c r="H137" s="71"/>
      <c r="I137" s="71"/>
      <c r="J137" s="71"/>
      <c r="K137" s="71"/>
      <c r="L137" s="71"/>
      <c r="M137" s="71"/>
      <c r="N137" s="71"/>
      <c r="O137" s="71"/>
      <c r="P137" s="71"/>
      <c r="Q137" s="71"/>
      <c r="R137" s="71"/>
      <c r="S137" s="71"/>
      <c r="T137" s="71"/>
      <c r="U137" s="71"/>
      <c r="V137" s="71"/>
      <c r="W137" s="71"/>
      <c r="X137" s="71"/>
      <c r="Y137" s="71"/>
      <c r="Z137" s="72"/>
      <c r="AA137" s="73"/>
    </row>
    <row r="138" spans="2:27" ht="20.25" customHeight="1" x14ac:dyDescent="0.25">
      <c r="B138" s="70"/>
      <c r="C138" s="71"/>
      <c r="D138" s="71"/>
      <c r="E138" s="71"/>
      <c r="F138" s="72"/>
      <c r="G138" s="71"/>
      <c r="H138" s="71"/>
      <c r="I138" s="71"/>
      <c r="J138" s="71"/>
      <c r="K138" s="71"/>
      <c r="L138" s="71"/>
      <c r="M138" s="71"/>
      <c r="N138" s="71"/>
      <c r="O138" s="71"/>
      <c r="P138" s="71"/>
      <c r="Q138" s="71"/>
      <c r="R138" s="71"/>
      <c r="S138" s="71"/>
      <c r="T138" s="71"/>
      <c r="U138" s="71"/>
      <c r="V138" s="71"/>
      <c r="W138" s="71"/>
      <c r="X138" s="71"/>
      <c r="Y138" s="71"/>
      <c r="Z138" s="72"/>
      <c r="AA138" s="73"/>
    </row>
    <row r="139" spans="2:27" ht="20.25" customHeight="1" x14ac:dyDescent="0.25">
      <c r="B139" s="70"/>
      <c r="C139" s="71"/>
      <c r="D139" s="71"/>
      <c r="E139" s="71"/>
      <c r="F139" s="72"/>
      <c r="G139" s="71"/>
      <c r="H139" s="71"/>
      <c r="I139" s="71"/>
      <c r="J139" s="71"/>
      <c r="K139" s="71"/>
      <c r="L139" s="71"/>
      <c r="M139" s="71"/>
      <c r="N139" s="71"/>
      <c r="O139" s="71"/>
      <c r="P139" s="71"/>
      <c r="Q139" s="71"/>
      <c r="R139" s="71"/>
      <c r="S139" s="71"/>
      <c r="T139" s="71"/>
      <c r="U139" s="71"/>
      <c r="V139" s="71"/>
      <c r="W139" s="71"/>
      <c r="X139" s="71"/>
      <c r="Y139" s="71"/>
      <c r="Z139" s="72"/>
      <c r="AA139" s="73"/>
    </row>
    <row r="140" spans="2:27" ht="20.25" customHeight="1" x14ac:dyDescent="0.25">
      <c r="B140" s="70"/>
      <c r="C140" s="71"/>
      <c r="D140" s="71"/>
      <c r="E140" s="71"/>
      <c r="F140" s="72"/>
      <c r="G140" s="71"/>
      <c r="H140" s="71"/>
      <c r="I140" s="71"/>
      <c r="J140" s="71"/>
      <c r="K140" s="71"/>
      <c r="L140" s="71"/>
      <c r="M140" s="71"/>
      <c r="N140" s="71"/>
      <c r="O140" s="71"/>
      <c r="P140" s="71"/>
      <c r="Q140" s="71"/>
      <c r="R140" s="71"/>
      <c r="S140" s="71"/>
      <c r="T140" s="71"/>
      <c r="U140" s="71"/>
      <c r="V140" s="71"/>
      <c r="W140" s="71"/>
      <c r="X140" s="71"/>
      <c r="Y140" s="71"/>
      <c r="Z140" s="72"/>
      <c r="AA140" s="73"/>
    </row>
    <row r="141" spans="2:27" ht="20.25" customHeight="1" x14ac:dyDescent="0.25">
      <c r="B141" s="70"/>
      <c r="C141" s="71"/>
      <c r="D141" s="71"/>
      <c r="E141" s="71"/>
      <c r="F141" s="72"/>
      <c r="G141" s="71"/>
      <c r="H141" s="71"/>
      <c r="I141" s="71"/>
      <c r="J141" s="71"/>
      <c r="K141" s="71"/>
      <c r="L141" s="71"/>
      <c r="M141" s="71"/>
      <c r="N141" s="71"/>
      <c r="O141" s="71"/>
      <c r="P141" s="71"/>
      <c r="Q141" s="71"/>
      <c r="R141" s="71"/>
      <c r="S141" s="71"/>
      <c r="T141" s="71"/>
      <c r="U141" s="71"/>
      <c r="V141" s="71"/>
      <c r="W141" s="71"/>
      <c r="X141" s="71"/>
      <c r="Y141" s="71"/>
      <c r="Z141" s="72"/>
      <c r="AA141" s="73"/>
    </row>
    <row r="142" spans="2:27" ht="20.25" customHeight="1" x14ac:dyDescent="0.25">
      <c r="B142" s="70"/>
      <c r="C142" s="71"/>
      <c r="D142" s="71"/>
      <c r="E142" s="71"/>
      <c r="F142" s="72"/>
      <c r="G142" s="71"/>
      <c r="H142" s="71"/>
      <c r="I142" s="71"/>
      <c r="J142" s="71"/>
      <c r="K142" s="71"/>
      <c r="L142" s="71"/>
      <c r="M142" s="71"/>
      <c r="N142" s="71"/>
      <c r="O142" s="71"/>
      <c r="P142" s="71"/>
      <c r="Q142" s="71"/>
      <c r="R142" s="71"/>
      <c r="S142" s="71"/>
      <c r="T142" s="71"/>
      <c r="U142" s="71"/>
      <c r="V142" s="71"/>
      <c r="W142" s="71"/>
      <c r="X142" s="71"/>
      <c r="Y142" s="71"/>
      <c r="Z142" s="72"/>
      <c r="AA142" s="73"/>
    </row>
    <row r="143" spans="2:27" ht="20.25" customHeight="1" x14ac:dyDescent="0.25">
      <c r="B143" s="70"/>
      <c r="C143" s="71"/>
      <c r="D143" s="71"/>
      <c r="E143" s="71"/>
      <c r="F143" s="72"/>
      <c r="G143" s="71"/>
      <c r="H143" s="71"/>
      <c r="I143" s="71"/>
      <c r="J143" s="71"/>
      <c r="K143" s="71"/>
      <c r="L143" s="71"/>
      <c r="M143" s="71"/>
      <c r="N143" s="71"/>
      <c r="O143" s="71"/>
      <c r="P143" s="71"/>
      <c r="Q143" s="71"/>
      <c r="R143" s="71"/>
      <c r="S143" s="71"/>
      <c r="T143" s="71"/>
      <c r="U143" s="71"/>
      <c r="V143" s="71"/>
      <c r="W143" s="71"/>
      <c r="X143" s="71"/>
      <c r="Y143" s="71"/>
      <c r="Z143" s="72"/>
      <c r="AA143" s="73"/>
    </row>
    <row r="144" spans="2:27" ht="20.25" customHeight="1" x14ac:dyDescent="0.25">
      <c r="B144" s="70"/>
      <c r="C144" s="71"/>
      <c r="D144" s="71"/>
      <c r="E144" s="71"/>
      <c r="F144" s="72"/>
      <c r="G144" s="71"/>
      <c r="H144" s="71"/>
      <c r="I144" s="71"/>
      <c r="J144" s="71"/>
      <c r="K144" s="71"/>
      <c r="L144" s="71"/>
      <c r="M144" s="71"/>
      <c r="N144" s="71"/>
      <c r="O144" s="71"/>
      <c r="P144" s="71"/>
      <c r="Q144" s="71"/>
      <c r="R144" s="71"/>
      <c r="S144" s="71"/>
      <c r="T144" s="71"/>
      <c r="U144" s="71"/>
      <c r="V144" s="71"/>
      <c r="W144" s="71"/>
      <c r="X144" s="71"/>
      <c r="Y144" s="71"/>
      <c r="Z144" s="72"/>
      <c r="AA144" s="73"/>
    </row>
    <row r="145" spans="2:27" ht="20.25" customHeight="1" x14ac:dyDescent="0.25">
      <c r="B145" s="70"/>
      <c r="C145" s="71"/>
      <c r="D145" s="71"/>
      <c r="E145" s="71"/>
      <c r="F145" s="72"/>
      <c r="G145" s="71"/>
      <c r="H145" s="71"/>
      <c r="I145" s="71"/>
      <c r="J145" s="71"/>
      <c r="K145" s="71"/>
      <c r="L145" s="71"/>
      <c r="M145" s="71"/>
      <c r="N145" s="71"/>
      <c r="O145" s="71"/>
      <c r="P145" s="71"/>
      <c r="Q145" s="71"/>
      <c r="R145" s="71"/>
      <c r="S145" s="71"/>
      <c r="T145" s="71"/>
      <c r="U145" s="71"/>
      <c r="V145" s="71"/>
      <c r="W145" s="71"/>
      <c r="X145" s="71"/>
      <c r="Y145" s="71"/>
      <c r="Z145" s="72"/>
      <c r="AA145" s="73"/>
    </row>
    <row r="146" spans="2:27" ht="20.25" customHeight="1" x14ac:dyDescent="0.25">
      <c r="B146" s="70"/>
      <c r="C146" s="71"/>
      <c r="D146" s="71"/>
      <c r="E146" s="71"/>
      <c r="F146" s="72"/>
      <c r="G146" s="71"/>
      <c r="H146" s="71"/>
      <c r="I146" s="71"/>
      <c r="J146" s="71"/>
      <c r="K146" s="71"/>
      <c r="L146" s="71"/>
      <c r="M146" s="71"/>
      <c r="N146" s="71"/>
      <c r="O146" s="71"/>
      <c r="P146" s="71"/>
      <c r="Q146" s="71"/>
      <c r="R146" s="71"/>
      <c r="S146" s="71"/>
      <c r="T146" s="71"/>
      <c r="U146" s="71"/>
      <c r="V146" s="71"/>
      <c r="W146" s="71"/>
      <c r="X146" s="71"/>
      <c r="Y146" s="71"/>
      <c r="Z146" s="72"/>
      <c r="AA146" s="73"/>
    </row>
    <row r="147" spans="2:27" ht="20.25" customHeight="1" x14ac:dyDescent="0.25">
      <c r="B147" s="70"/>
      <c r="C147" s="71"/>
      <c r="D147" s="71"/>
      <c r="E147" s="71"/>
      <c r="F147" s="72"/>
      <c r="G147" s="71"/>
      <c r="H147" s="71"/>
      <c r="I147" s="71"/>
      <c r="J147" s="71"/>
      <c r="K147" s="71"/>
      <c r="L147" s="71"/>
      <c r="M147" s="71"/>
      <c r="N147" s="71"/>
      <c r="O147" s="71"/>
      <c r="P147" s="71"/>
      <c r="Q147" s="71"/>
      <c r="R147" s="71"/>
      <c r="S147" s="71"/>
      <c r="T147" s="71"/>
      <c r="U147" s="71"/>
      <c r="V147" s="71"/>
      <c r="W147" s="71"/>
      <c r="X147" s="71"/>
      <c r="Y147" s="71"/>
      <c r="Z147" s="72"/>
      <c r="AA147" s="73"/>
    </row>
    <row r="148" spans="2:27" ht="20.25" customHeight="1" x14ac:dyDescent="0.25">
      <c r="B148" s="70"/>
      <c r="C148" s="71"/>
      <c r="D148" s="71"/>
      <c r="E148" s="71"/>
      <c r="F148" s="72"/>
      <c r="G148" s="71"/>
      <c r="H148" s="71"/>
      <c r="I148" s="71"/>
      <c r="J148" s="71"/>
      <c r="K148" s="71"/>
      <c r="L148" s="71"/>
      <c r="M148" s="71"/>
      <c r="N148" s="71"/>
      <c r="O148" s="71"/>
      <c r="P148" s="71"/>
      <c r="Q148" s="71"/>
      <c r="R148" s="71"/>
      <c r="S148" s="71"/>
      <c r="T148" s="71"/>
      <c r="U148" s="71"/>
      <c r="V148" s="71"/>
      <c r="W148" s="71"/>
      <c r="X148" s="71"/>
      <c r="Y148" s="71"/>
      <c r="Z148" s="72"/>
      <c r="AA148" s="73"/>
    </row>
    <row r="149" spans="2:27" ht="20.25" customHeight="1" x14ac:dyDescent="0.25">
      <c r="B149" s="70"/>
      <c r="C149" s="71"/>
      <c r="D149" s="71"/>
      <c r="E149" s="71"/>
      <c r="F149" s="72"/>
      <c r="G149" s="71"/>
      <c r="H149" s="71"/>
      <c r="I149" s="71"/>
      <c r="J149" s="71"/>
      <c r="K149" s="71"/>
      <c r="L149" s="71"/>
      <c r="M149" s="71"/>
      <c r="N149" s="71"/>
      <c r="O149" s="71"/>
      <c r="P149" s="71"/>
      <c r="Q149" s="71"/>
      <c r="R149" s="71"/>
      <c r="S149" s="71"/>
      <c r="T149" s="71"/>
      <c r="U149" s="71"/>
      <c r="V149" s="71"/>
      <c r="W149" s="71"/>
      <c r="X149" s="71"/>
      <c r="Y149" s="71"/>
      <c r="Z149" s="72"/>
      <c r="AA149" s="73"/>
    </row>
    <row r="150" spans="2:27" ht="20.25" customHeight="1" x14ac:dyDescent="0.25">
      <c r="B150" s="70"/>
      <c r="C150" s="71"/>
      <c r="D150" s="71"/>
      <c r="E150" s="71"/>
      <c r="F150" s="72"/>
      <c r="G150" s="71"/>
      <c r="H150" s="71"/>
      <c r="I150" s="71"/>
      <c r="J150" s="71"/>
      <c r="K150" s="71"/>
      <c r="L150" s="71"/>
      <c r="M150" s="71"/>
      <c r="N150" s="71"/>
      <c r="O150" s="71"/>
      <c r="P150" s="71"/>
      <c r="Q150" s="71"/>
      <c r="R150" s="71"/>
      <c r="S150" s="71"/>
      <c r="T150" s="71"/>
      <c r="U150" s="71"/>
      <c r="V150" s="71"/>
      <c r="W150" s="71"/>
      <c r="X150" s="71"/>
      <c r="Y150" s="71"/>
      <c r="Z150" s="72"/>
      <c r="AA150" s="73"/>
    </row>
    <row r="151" spans="2:27" ht="20.25" customHeight="1" x14ac:dyDescent="0.25">
      <c r="B151" s="70"/>
      <c r="C151" s="71"/>
      <c r="D151" s="71"/>
      <c r="E151" s="71"/>
      <c r="F151" s="72"/>
      <c r="G151" s="71"/>
      <c r="H151" s="71"/>
      <c r="I151" s="71"/>
      <c r="J151" s="71"/>
      <c r="K151" s="71"/>
      <c r="L151" s="71"/>
      <c r="M151" s="71"/>
      <c r="N151" s="71"/>
      <c r="O151" s="71"/>
      <c r="P151" s="71"/>
      <c r="Q151" s="71"/>
      <c r="R151" s="71"/>
      <c r="S151" s="71"/>
      <c r="T151" s="71"/>
      <c r="U151" s="71"/>
      <c r="V151" s="71"/>
      <c r="W151" s="71"/>
      <c r="X151" s="71"/>
      <c r="Y151" s="71"/>
      <c r="Z151" s="72"/>
      <c r="AA151" s="73"/>
    </row>
    <row r="152" spans="2:27" ht="20.25" customHeight="1" x14ac:dyDescent="0.25">
      <c r="B152" s="70"/>
      <c r="C152" s="71"/>
      <c r="D152" s="71"/>
      <c r="E152" s="71"/>
      <c r="F152" s="72"/>
      <c r="G152" s="71"/>
      <c r="H152" s="71"/>
      <c r="I152" s="71"/>
      <c r="J152" s="71"/>
      <c r="K152" s="71"/>
      <c r="L152" s="71"/>
      <c r="M152" s="71"/>
      <c r="N152" s="71"/>
      <c r="O152" s="71"/>
      <c r="P152" s="71"/>
      <c r="Q152" s="71"/>
      <c r="R152" s="71"/>
      <c r="S152" s="71"/>
      <c r="T152" s="71"/>
      <c r="U152" s="71"/>
      <c r="V152" s="71"/>
      <c r="W152" s="71"/>
      <c r="X152" s="71"/>
      <c r="Y152" s="71"/>
      <c r="Z152" s="72"/>
      <c r="AA152" s="73"/>
    </row>
    <row r="153" spans="2:27" ht="20.25" customHeight="1" x14ac:dyDescent="0.25">
      <c r="B153" s="70"/>
      <c r="C153" s="71"/>
      <c r="D153" s="71"/>
      <c r="E153" s="71"/>
      <c r="F153" s="72"/>
      <c r="G153" s="71"/>
      <c r="H153" s="71"/>
      <c r="I153" s="71"/>
      <c r="J153" s="71"/>
      <c r="K153" s="71"/>
      <c r="L153" s="71"/>
      <c r="M153" s="71"/>
      <c r="N153" s="71"/>
      <c r="O153" s="71"/>
      <c r="P153" s="71"/>
      <c r="Q153" s="71"/>
      <c r="R153" s="71"/>
      <c r="S153" s="71"/>
      <c r="T153" s="71"/>
      <c r="U153" s="71"/>
      <c r="V153" s="71"/>
      <c r="W153" s="71"/>
      <c r="X153" s="71"/>
      <c r="Y153" s="71"/>
      <c r="Z153" s="72"/>
      <c r="AA153" s="73"/>
    </row>
    <row r="154" spans="2:27" ht="20.25" customHeight="1" x14ac:dyDescent="0.25">
      <c r="B154" s="70"/>
      <c r="C154" s="71"/>
      <c r="D154" s="71"/>
      <c r="E154" s="71"/>
      <c r="F154" s="72"/>
      <c r="G154" s="71"/>
      <c r="H154" s="71"/>
      <c r="I154" s="71"/>
      <c r="J154" s="71"/>
      <c r="K154" s="71"/>
      <c r="L154" s="71"/>
      <c r="M154" s="71"/>
      <c r="N154" s="71"/>
      <c r="O154" s="71"/>
      <c r="P154" s="71"/>
      <c r="Q154" s="71"/>
      <c r="R154" s="71"/>
      <c r="S154" s="71"/>
      <c r="T154" s="71"/>
      <c r="U154" s="71"/>
      <c r="V154" s="71"/>
      <c r="W154" s="71"/>
      <c r="X154" s="71"/>
      <c r="Y154" s="71"/>
      <c r="Z154" s="72"/>
      <c r="AA154" s="73"/>
    </row>
    <row r="155" spans="2:27" ht="20.25" customHeight="1" x14ac:dyDescent="0.25">
      <c r="B155" s="70"/>
      <c r="C155" s="71"/>
      <c r="D155" s="71"/>
      <c r="E155" s="71"/>
      <c r="F155" s="72"/>
      <c r="G155" s="71"/>
      <c r="H155" s="71"/>
      <c r="I155" s="71"/>
      <c r="J155" s="71"/>
      <c r="K155" s="71"/>
      <c r="L155" s="71"/>
      <c r="M155" s="71"/>
      <c r="N155" s="71"/>
      <c r="O155" s="71"/>
      <c r="P155" s="71"/>
      <c r="Q155" s="71"/>
      <c r="R155" s="71"/>
      <c r="S155" s="71"/>
      <c r="T155" s="71"/>
      <c r="U155" s="71"/>
      <c r="V155" s="71"/>
      <c r="W155" s="71"/>
      <c r="X155" s="71"/>
      <c r="Y155" s="71"/>
      <c r="Z155" s="72"/>
      <c r="AA155" s="73"/>
    </row>
    <row r="156" spans="2:27" ht="20.25" customHeight="1" x14ac:dyDescent="0.25">
      <c r="B156" s="70"/>
      <c r="C156" s="71"/>
      <c r="D156" s="71"/>
      <c r="E156" s="71"/>
      <c r="F156" s="72"/>
      <c r="G156" s="71"/>
      <c r="H156" s="71"/>
      <c r="I156" s="71"/>
      <c r="J156" s="71"/>
      <c r="K156" s="71"/>
      <c r="L156" s="71"/>
      <c r="M156" s="71"/>
      <c r="N156" s="71"/>
      <c r="O156" s="71"/>
      <c r="P156" s="71"/>
      <c r="Q156" s="71"/>
      <c r="R156" s="71"/>
      <c r="S156" s="71"/>
      <c r="T156" s="71"/>
      <c r="U156" s="71"/>
      <c r="V156" s="71"/>
      <c r="W156" s="71"/>
      <c r="X156" s="71"/>
      <c r="Y156" s="71"/>
      <c r="Z156" s="72"/>
      <c r="AA156" s="73"/>
    </row>
    <row r="157" spans="2:27" ht="20.25" customHeight="1" x14ac:dyDescent="0.25">
      <c r="B157" s="70"/>
      <c r="C157" s="71"/>
      <c r="D157" s="71"/>
      <c r="E157" s="71"/>
      <c r="F157" s="72"/>
      <c r="G157" s="71"/>
      <c r="H157" s="71"/>
      <c r="I157" s="71"/>
      <c r="J157" s="71"/>
      <c r="K157" s="71"/>
      <c r="L157" s="71"/>
      <c r="M157" s="71"/>
      <c r="N157" s="71"/>
      <c r="O157" s="71"/>
      <c r="P157" s="71"/>
      <c r="Q157" s="71"/>
      <c r="R157" s="71"/>
      <c r="S157" s="71"/>
      <c r="T157" s="71"/>
      <c r="U157" s="71"/>
      <c r="V157" s="71"/>
      <c r="W157" s="71"/>
      <c r="X157" s="71"/>
      <c r="Y157" s="71"/>
      <c r="Z157" s="72"/>
      <c r="AA157" s="73"/>
    </row>
    <row r="158" spans="2:27" ht="20.25" customHeight="1" x14ac:dyDescent="0.25">
      <c r="B158" s="70"/>
      <c r="C158" s="71"/>
      <c r="D158" s="71"/>
      <c r="E158" s="71"/>
      <c r="F158" s="72"/>
      <c r="G158" s="71"/>
      <c r="H158" s="71"/>
      <c r="I158" s="71"/>
      <c r="J158" s="71"/>
      <c r="K158" s="71"/>
      <c r="L158" s="71"/>
      <c r="M158" s="71"/>
      <c r="N158" s="71"/>
      <c r="O158" s="71"/>
      <c r="P158" s="71"/>
      <c r="Q158" s="71"/>
      <c r="R158" s="71"/>
      <c r="S158" s="71"/>
      <c r="T158" s="71"/>
      <c r="U158" s="71"/>
      <c r="V158" s="71"/>
      <c r="W158" s="71"/>
      <c r="X158" s="71"/>
      <c r="Y158" s="71"/>
      <c r="Z158" s="72"/>
      <c r="AA158" s="73"/>
    </row>
    <row r="159" spans="2:27" ht="20.25" customHeight="1" x14ac:dyDescent="0.25">
      <c r="B159" s="70"/>
      <c r="C159" s="71"/>
      <c r="D159" s="71"/>
      <c r="E159" s="71"/>
      <c r="F159" s="72"/>
      <c r="G159" s="71"/>
      <c r="H159" s="71"/>
      <c r="I159" s="71"/>
      <c r="J159" s="71"/>
      <c r="K159" s="71"/>
      <c r="L159" s="71"/>
      <c r="M159" s="71"/>
      <c r="N159" s="71"/>
      <c r="O159" s="71"/>
      <c r="P159" s="71"/>
      <c r="Q159" s="71"/>
      <c r="R159" s="71"/>
      <c r="S159" s="71"/>
      <c r="T159" s="71"/>
      <c r="U159" s="71"/>
      <c r="V159" s="71"/>
      <c r="W159" s="71"/>
      <c r="X159" s="71"/>
      <c r="Y159" s="71"/>
      <c r="Z159" s="72"/>
      <c r="AA159" s="73"/>
    </row>
    <row r="160" spans="2:27" ht="20.25" customHeight="1" x14ac:dyDescent="0.25">
      <c r="B160" s="70"/>
      <c r="C160" s="71"/>
      <c r="D160" s="71"/>
      <c r="E160" s="71"/>
      <c r="F160" s="72"/>
      <c r="G160" s="71"/>
      <c r="H160" s="71"/>
      <c r="I160" s="71"/>
      <c r="J160" s="71"/>
      <c r="K160" s="71"/>
      <c r="L160" s="71"/>
      <c r="M160" s="71"/>
      <c r="N160" s="71"/>
      <c r="O160" s="71"/>
      <c r="P160" s="71"/>
      <c r="Q160" s="71"/>
      <c r="R160" s="71"/>
      <c r="S160" s="71"/>
      <c r="T160" s="71"/>
      <c r="U160" s="71"/>
      <c r="V160" s="71"/>
      <c r="W160" s="71"/>
      <c r="X160" s="71"/>
      <c r="Y160" s="71"/>
      <c r="Z160" s="72"/>
      <c r="AA160" s="73"/>
    </row>
    <row r="161" spans="2:27" ht="20.25" customHeight="1" x14ac:dyDescent="0.25">
      <c r="B161" s="70"/>
      <c r="C161" s="71"/>
      <c r="D161" s="71"/>
      <c r="E161" s="71"/>
      <c r="F161" s="72"/>
      <c r="G161" s="71"/>
      <c r="H161" s="71"/>
      <c r="I161" s="71"/>
      <c r="J161" s="71"/>
      <c r="K161" s="71"/>
      <c r="L161" s="71"/>
      <c r="M161" s="71"/>
      <c r="N161" s="71"/>
      <c r="O161" s="71"/>
      <c r="P161" s="71"/>
      <c r="Q161" s="71"/>
      <c r="R161" s="71"/>
      <c r="S161" s="71"/>
      <c r="T161" s="71"/>
      <c r="U161" s="71"/>
      <c r="V161" s="71"/>
      <c r="W161" s="71"/>
      <c r="X161" s="71"/>
      <c r="Y161" s="71"/>
      <c r="Z161" s="72"/>
      <c r="AA161" s="73"/>
    </row>
    <row r="162" spans="2:27" ht="20.25" customHeight="1" x14ac:dyDescent="0.25">
      <c r="B162" s="70"/>
      <c r="C162" s="71"/>
      <c r="D162" s="71"/>
      <c r="E162" s="71"/>
      <c r="F162" s="72"/>
      <c r="G162" s="71"/>
      <c r="H162" s="71"/>
      <c r="I162" s="71"/>
      <c r="J162" s="71"/>
      <c r="K162" s="71"/>
      <c r="L162" s="71"/>
      <c r="M162" s="71"/>
      <c r="N162" s="71"/>
      <c r="O162" s="71"/>
      <c r="P162" s="71"/>
      <c r="Q162" s="71"/>
      <c r="R162" s="71"/>
      <c r="S162" s="71"/>
      <c r="T162" s="71"/>
      <c r="U162" s="71"/>
      <c r="V162" s="71"/>
      <c r="W162" s="71"/>
      <c r="X162" s="71"/>
      <c r="Y162" s="71"/>
      <c r="Z162" s="72"/>
      <c r="AA162" s="73"/>
    </row>
    <row r="163" spans="2:27" ht="20.25" customHeight="1" x14ac:dyDescent="0.25">
      <c r="B163" s="70"/>
      <c r="C163" s="71"/>
      <c r="D163" s="71"/>
      <c r="E163" s="71"/>
      <c r="F163" s="72"/>
      <c r="G163" s="71"/>
      <c r="H163" s="71"/>
      <c r="I163" s="71"/>
      <c r="J163" s="71"/>
      <c r="K163" s="71"/>
      <c r="L163" s="71"/>
      <c r="M163" s="71"/>
      <c r="N163" s="71"/>
      <c r="O163" s="71"/>
      <c r="P163" s="71"/>
      <c r="Q163" s="71"/>
      <c r="R163" s="71"/>
      <c r="S163" s="71"/>
      <c r="T163" s="71"/>
      <c r="U163" s="71"/>
      <c r="V163" s="71"/>
      <c r="W163" s="71"/>
      <c r="X163" s="71"/>
      <c r="Y163" s="71"/>
      <c r="Z163" s="72"/>
      <c r="AA163" s="73"/>
    </row>
    <row r="164" spans="2:27" ht="20.25" customHeight="1" x14ac:dyDescent="0.25">
      <c r="B164" s="70"/>
      <c r="C164" s="71"/>
      <c r="D164" s="71"/>
      <c r="E164" s="71"/>
      <c r="F164" s="72"/>
      <c r="G164" s="71"/>
      <c r="H164" s="71"/>
      <c r="I164" s="71"/>
      <c r="J164" s="71"/>
      <c r="K164" s="71"/>
      <c r="L164" s="71"/>
      <c r="M164" s="71"/>
      <c r="N164" s="71"/>
      <c r="O164" s="71"/>
      <c r="P164" s="71"/>
      <c r="Q164" s="71"/>
      <c r="R164" s="71"/>
      <c r="S164" s="71"/>
      <c r="T164" s="71"/>
      <c r="U164" s="71"/>
      <c r="V164" s="71"/>
      <c r="W164" s="71"/>
      <c r="X164" s="71"/>
      <c r="Y164" s="71"/>
      <c r="Z164" s="72"/>
      <c r="AA164" s="73"/>
    </row>
    <row r="165" spans="2:27" ht="20.25" customHeight="1" x14ac:dyDescent="0.25">
      <c r="B165" s="70"/>
      <c r="C165" s="71"/>
      <c r="D165" s="71"/>
      <c r="E165" s="71"/>
      <c r="F165" s="72"/>
      <c r="G165" s="71"/>
      <c r="H165" s="71"/>
      <c r="I165" s="71"/>
      <c r="J165" s="71"/>
      <c r="K165" s="71"/>
      <c r="L165" s="71"/>
      <c r="M165" s="71"/>
      <c r="N165" s="71"/>
      <c r="O165" s="71"/>
      <c r="P165" s="71"/>
      <c r="Q165" s="71"/>
      <c r="R165" s="71"/>
      <c r="S165" s="71"/>
      <c r="T165" s="71"/>
      <c r="U165" s="71"/>
      <c r="V165" s="71"/>
      <c r="W165" s="71"/>
      <c r="X165" s="71"/>
      <c r="Y165" s="71"/>
      <c r="Z165" s="72"/>
      <c r="AA165" s="73"/>
    </row>
    <row r="166" spans="2:27" ht="20.25" customHeight="1" x14ac:dyDescent="0.25">
      <c r="B166" s="70"/>
      <c r="C166" s="71"/>
      <c r="D166" s="71"/>
      <c r="E166" s="71"/>
      <c r="F166" s="72"/>
      <c r="G166" s="71"/>
      <c r="H166" s="71"/>
      <c r="I166" s="71"/>
      <c r="J166" s="71"/>
      <c r="K166" s="71"/>
      <c r="L166" s="71"/>
      <c r="M166" s="71"/>
      <c r="N166" s="71"/>
      <c r="O166" s="71"/>
      <c r="P166" s="71"/>
      <c r="Q166" s="71"/>
      <c r="R166" s="71"/>
      <c r="S166" s="71"/>
      <c r="T166" s="71"/>
      <c r="U166" s="71"/>
      <c r="V166" s="71"/>
      <c r="W166" s="71"/>
      <c r="X166" s="71"/>
      <c r="Y166" s="71"/>
      <c r="Z166" s="72"/>
      <c r="AA166" s="73"/>
    </row>
    <row r="167" spans="2:27" ht="20.25" customHeight="1" x14ac:dyDescent="0.25">
      <c r="B167" s="70"/>
      <c r="C167" s="71"/>
      <c r="D167" s="71"/>
      <c r="E167" s="71"/>
      <c r="F167" s="72"/>
      <c r="G167" s="71"/>
      <c r="H167" s="71"/>
      <c r="I167" s="71"/>
      <c r="J167" s="71"/>
      <c r="K167" s="71"/>
      <c r="L167" s="71"/>
      <c r="M167" s="71"/>
      <c r="N167" s="71"/>
      <c r="O167" s="71"/>
      <c r="P167" s="71"/>
      <c r="Q167" s="71"/>
      <c r="R167" s="71"/>
      <c r="S167" s="71"/>
      <c r="T167" s="71"/>
      <c r="U167" s="71"/>
      <c r="V167" s="71"/>
      <c r="W167" s="71"/>
      <c r="X167" s="71"/>
      <c r="Y167" s="71"/>
      <c r="Z167" s="72"/>
      <c r="AA167" s="73"/>
    </row>
    <row r="168" spans="2:27" ht="20.25" customHeight="1" x14ac:dyDescent="0.25">
      <c r="B168" s="70"/>
      <c r="C168" s="71"/>
      <c r="D168" s="71"/>
      <c r="E168" s="71"/>
      <c r="F168" s="72"/>
      <c r="G168" s="71"/>
      <c r="H168" s="71"/>
      <c r="I168" s="71"/>
      <c r="J168" s="71"/>
      <c r="K168" s="71"/>
      <c r="L168" s="71"/>
      <c r="M168" s="71"/>
      <c r="N168" s="71"/>
      <c r="O168" s="71"/>
      <c r="P168" s="71"/>
      <c r="Q168" s="71"/>
      <c r="R168" s="71"/>
      <c r="S168" s="71"/>
      <c r="T168" s="71"/>
      <c r="U168" s="71"/>
      <c r="V168" s="71"/>
      <c r="W168" s="71"/>
      <c r="X168" s="71"/>
      <c r="Y168" s="71"/>
      <c r="Z168" s="72"/>
      <c r="AA168" s="73"/>
    </row>
    <row r="169" spans="2:27" ht="20.25" customHeight="1" x14ac:dyDescent="0.25">
      <c r="B169" s="70"/>
      <c r="C169" s="71"/>
      <c r="D169" s="71"/>
      <c r="E169" s="71"/>
      <c r="F169" s="72"/>
      <c r="G169" s="71"/>
      <c r="H169" s="71"/>
      <c r="I169" s="71"/>
      <c r="J169" s="71"/>
      <c r="K169" s="71"/>
      <c r="L169" s="71"/>
      <c r="M169" s="71"/>
      <c r="N169" s="71"/>
      <c r="O169" s="71"/>
      <c r="P169" s="71"/>
      <c r="Q169" s="71"/>
      <c r="R169" s="71"/>
      <c r="S169" s="71"/>
      <c r="T169" s="71"/>
      <c r="U169" s="71"/>
      <c r="V169" s="71"/>
      <c r="W169" s="71"/>
      <c r="X169" s="71"/>
      <c r="Y169" s="71"/>
      <c r="Z169" s="72"/>
      <c r="AA169" s="73"/>
    </row>
    <row r="170" spans="2:27" ht="20.25" customHeight="1" x14ac:dyDescent="0.25">
      <c r="B170" s="70"/>
      <c r="C170" s="71"/>
      <c r="D170" s="71"/>
      <c r="E170" s="71"/>
      <c r="F170" s="72"/>
      <c r="G170" s="71"/>
      <c r="H170" s="71"/>
      <c r="I170" s="71"/>
      <c r="J170" s="71"/>
      <c r="K170" s="71"/>
      <c r="L170" s="71"/>
      <c r="M170" s="71"/>
      <c r="N170" s="71"/>
      <c r="O170" s="71"/>
      <c r="P170" s="71"/>
      <c r="Q170" s="71"/>
      <c r="R170" s="71"/>
      <c r="S170" s="71"/>
      <c r="T170" s="71"/>
      <c r="U170" s="71"/>
      <c r="V170" s="71"/>
      <c r="W170" s="71"/>
      <c r="X170" s="71"/>
      <c r="Y170" s="71"/>
      <c r="Z170" s="72"/>
      <c r="AA170" s="73"/>
    </row>
    <row r="171" spans="2:27" ht="20.25" customHeight="1" x14ac:dyDescent="0.25">
      <c r="B171" s="70"/>
      <c r="C171" s="71"/>
      <c r="D171" s="71"/>
      <c r="E171" s="71"/>
      <c r="F171" s="72"/>
      <c r="G171" s="71"/>
      <c r="H171" s="71"/>
      <c r="I171" s="71"/>
      <c r="J171" s="71"/>
      <c r="K171" s="71"/>
      <c r="L171" s="71"/>
      <c r="M171" s="71"/>
      <c r="N171" s="71"/>
      <c r="O171" s="71"/>
      <c r="P171" s="71"/>
      <c r="Q171" s="71"/>
      <c r="R171" s="71"/>
      <c r="S171" s="71"/>
      <c r="T171" s="71"/>
      <c r="U171" s="71"/>
      <c r="V171" s="71"/>
      <c r="W171" s="71"/>
      <c r="X171" s="71"/>
      <c r="Y171" s="71"/>
      <c r="Z171" s="72"/>
      <c r="AA171" s="73"/>
    </row>
    <row r="172" spans="2:27" ht="20.25" customHeight="1" x14ac:dyDescent="0.25">
      <c r="B172" s="70"/>
      <c r="C172" s="71"/>
      <c r="D172" s="71"/>
      <c r="E172" s="71"/>
      <c r="F172" s="72"/>
      <c r="G172" s="71"/>
      <c r="H172" s="71"/>
      <c r="I172" s="71"/>
      <c r="J172" s="71"/>
      <c r="K172" s="71"/>
      <c r="L172" s="71"/>
      <c r="M172" s="71"/>
      <c r="N172" s="71"/>
      <c r="O172" s="71"/>
      <c r="P172" s="71"/>
      <c r="Q172" s="71"/>
      <c r="R172" s="71"/>
      <c r="S172" s="71"/>
      <c r="T172" s="71"/>
      <c r="U172" s="71"/>
      <c r="V172" s="71"/>
      <c r="W172" s="71"/>
      <c r="X172" s="71"/>
      <c r="Y172" s="71"/>
      <c r="Z172" s="72"/>
      <c r="AA172" s="73"/>
    </row>
    <row r="173" spans="2:27" ht="20.25" customHeight="1" x14ac:dyDescent="0.25">
      <c r="B173" s="70"/>
      <c r="C173" s="71"/>
      <c r="D173" s="71"/>
      <c r="E173" s="71"/>
      <c r="F173" s="72"/>
      <c r="G173" s="71"/>
      <c r="H173" s="71"/>
      <c r="I173" s="71"/>
      <c r="J173" s="71"/>
      <c r="K173" s="71"/>
      <c r="L173" s="71"/>
      <c r="M173" s="71"/>
      <c r="N173" s="71"/>
      <c r="O173" s="71"/>
      <c r="P173" s="71"/>
      <c r="Q173" s="71"/>
      <c r="R173" s="71"/>
      <c r="S173" s="71"/>
      <c r="T173" s="71"/>
      <c r="U173" s="71"/>
      <c r="V173" s="71"/>
      <c r="W173" s="71"/>
      <c r="X173" s="71"/>
      <c r="Y173" s="71"/>
      <c r="Z173" s="72"/>
      <c r="AA173" s="73"/>
    </row>
    <row r="174" spans="2:27" ht="20.25" customHeight="1" x14ac:dyDescent="0.25">
      <c r="B174" s="70"/>
      <c r="C174" s="71"/>
      <c r="D174" s="71"/>
      <c r="E174" s="71"/>
      <c r="F174" s="72"/>
      <c r="G174" s="71"/>
      <c r="H174" s="71"/>
      <c r="I174" s="71"/>
      <c r="J174" s="71"/>
      <c r="K174" s="71"/>
      <c r="L174" s="71"/>
      <c r="M174" s="71"/>
      <c r="N174" s="71"/>
      <c r="O174" s="71"/>
      <c r="P174" s="71"/>
      <c r="Q174" s="71"/>
      <c r="R174" s="71"/>
      <c r="S174" s="71"/>
      <c r="T174" s="71"/>
      <c r="U174" s="71"/>
      <c r="V174" s="71"/>
      <c r="W174" s="71"/>
      <c r="X174" s="71"/>
      <c r="Y174" s="71"/>
      <c r="Z174" s="72"/>
      <c r="AA174" s="73"/>
    </row>
    <row r="175" spans="2:27" ht="20.25" customHeight="1" x14ac:dyDescent="0.25">
      <c r="B175" s="70"/>
      <c r="C175" s="71"/>
      <c r="D175" s="71"/>
      <c r="E175" s="71"/>
      <c r="F175" s="72"/>
      <c r="G175" s="71"/>
      <c r="H175" s="71"/>
      <c r="I175" s="71"/>
      <c r="J175" s="71"/>
      <c r="K175" s="71"/>
      <c r="L175" s="71"/>
      <c r="M175" s="71"/>
      <c r="N175" s="71"/>
      <c r="O175" s="71"/>
      <c r="P175" s="71"/>
      <c r="Q175" s="71"/>
      <c r="R175" s="71"/>
      <c r="S175" s="71"/>
      <c r="T175" s="71"/>
      <c r="U175" s="71"/>
      <c r="V175" s="71"/>
      <c r="W175" s="71"/>
      <c r="X175" s="71"/>
      <c r="Y175" s="71"/>
      <c r="Z175" s="72"/>
      <c r="AA175" s="73"/>
    </row>
    <row r="176" spans="2:27" ht="20.25" customHeight="1" x14ac:dyDescent="0.25">
      <c r="B176" s="70"/>
      <c r="C176" s="71"/>
      <c r="D176" s="71"/>
      <c r="E176" s="71"/>
      <c r="F176" s="72"/>
      <c r="G176" s="71"/>
      <c r="H176" s="71"/>
      <c r="I176" s="71"/>
      <c r="J176" s="71"/>
      <c r="K176" s="71"/>
      <c r="L176" s="71"/>
      <c r="M176" s="71"/>
      <c r="N176" s="71"/>
      <c r="O176" s="71"/>
      <c r="P176" s="71"/>
      <c r="Q176" s="71"/>
      <c r="R176" s="71"/>
      <c r="S176" s="71"/>
      <c r="T176" s="71"/>
      <c r="U176" s="71"/>
      <c r="V176" s="71"/>
      <c r="W176" s="71"/>
      <c r="X176" s="71"/>
      <c r="Y176" s="71"/>
      <c r="Z176" s="72"/>
      <c r="AA176" s="73"/>
    </row>
    <row r="177" spans="2:27" ht="20.25" customHeight="1" x14ac:dyDescent="0.25">
      <c r="B177" s="70"/>
      <c r="C177" s="71"/>
      <c r="D177" s="71"/>
      <c r="E177" s="71"/>
      <c r="F177" s="72"/>
      <c r="G177" s="71"/>
      <c r="H177" s="71"/>
      <c r="I177" s="71"/>
      <c r="J177" s="71"/>
      <c r="K177" s="71"/>
      <c r="L177" s="71"/>
      <c r="M177" s="71"/>
      <c r="N177" s="71"/>
      <c r="O177" s="71"/>
      <c r="P177" s="71"/>
      <c r="Q177" s="71"/>
      <c r="R177" s="71"/>
      <c r="S177" s="71"/>
      <c r="T177" s="71"/>
      <c r="U177" s="71"/>
      <c r="V177" s="71"/>
      <c r="W177" s="71"/>
      <c r="X177" s="71"/>
      <c r="Y177" s="71"/>
      <c r="Z177" s="72"/>
      <c r="AA177" s="73"/>
    </row>
    <row r="178" spans="2:27" ht="20.25" customHeight="1" x14ac:dyDescent="0.25">
      <c r="B178" s="70"/>
      <c r="C178" s="71"/>
      <c r="D178" s="71"/>
      <c r="E178" s="71"/>
      <c r="F178" s="72"/>
      <c r="G178" s="71"/>
      <c r="H178" s="71"/>
      <c r="I178" s="71"/>
      <c r="J178" s="71"/>
      <c r="K178" s="71"/>
      <c r="L178" s="71"/>
      <c r="M178" s="71"/>
      <c r="N178" s="71"/>
      <c r="O178" s="71"/>
      <c r="P178" s="71"/>
      <c r="Q178" s="71"/>
      <c r="R178" s="71"/>
      <c r="S178" s="71"/>
      <c r="T178" s="71"/>
      <c r="U178" s="71"/>
      <c r="V178" s="71"/>
      <c r="W178" s="71"/>
      <c r="X178" s="71"/>
      <c r="Y178" s="71"/>
      <c r="Z178" s="72"/>
      <c r="AA178" s="73"/>
    </row>
    <row r="179" spans="2:27" ht="20.25" customHeight="1" x14ac:dyDescent="0.25">
      <c r="B179" s="70"/>
      <c r="C179" s="71"/>
      <c r="D179" s="71"/>
      <c r="E179" s="71"/>
      <c r="F179" s="72"/>
      <c r="G179" s="71"/>
      <c r="H179" s="71"/>
      <c r="I179" s="71"/>
      <c r="J179" s="71"/>
      <c r="K179" s="71"/>
      <c r="L179" s="71"/>
      <c r="M179" s="71"/>
      <c r="N179" s="71"/>
      <c r="O179" s="71"/>
      <c r="P179" s="71"/>
      <c r="Q179" s="71"/>
      <c r="R179" s="71"/>
      <c r="S179" s="71"/>
      <c r="T179" s="71"/>
      <c r="U179" s="71"/>
      <c r="V179" s="71"/>
      <c r="W179" s="71"/>
      <c r="X179" s="71"/>
      <c r="Y179" s="71"/>
      <c r="Z179" s="72"/>
      <c r="AA179" s="73"/>
    </row>
    <row r="180" spans="2:27" ht="20.25" customHeight="1" x14ac:dyDescent="0.25">
      <c r="B180" s="70"/>
      <c r="C180" s="71"/>
      <c r="D180" s="71"/>
      <c r="E180" s="71"/>
      <c r="F180" s="72"/>
      <c r="G180" s="71"/>
      <c r="H180" s="71"/>
      <c r="I180" s="71"/>
      <c r="J180" s="71"/>
      <c r="K180" s="71"/>
      <c r="L180" s="71"/>
      <c r="M180" s="71"/>
      <c r="N180" s="71"/>
      <c r="O180" s="71"/>
      <c r="P180" s="71"/>
      <c r="Q180" s="71"/>
      <c r="R180" s="71"/>
      <c r="S180" s="71"/>
      <c r="T180" s="71"/>
      <c r="U180" s="71"/>
      <c r="V180" s="71"/>
      <c r="W180" s="71"/>
      <c r="X180" s="71"/>
      <c r="Y180" s="71"/>
      <c r="Z180" s="72"/>
      <c r="AA180" s="73"/>
    </row>
    <row r="181" spans="2:27" ht="20.25" customHeight="1" x14ac:dyDescent="0.25">
      <c r="B181" s="70"/>
      <c r="C181" s="71"/>
      <c r="D181" s="71"/>
      <c r="E181" s="71"/>
      <c r="F181" s="72"/>
      <c r="G181" s="71"/>
      <c r="H181" s="71"/>
      <c r="I181" s="71"/>
      <c r="J181" s="71"/>
      <c r="K181" s="71"/>
      <c r="L181" s="71"/>
      <c r="M181" s="71"/>
      <c r="N181" s="71"/>
      <c r="O181" s="71"/>
      <c r="P181" s="71"/>
      <c r="Q181" s="71"/>
      <c r="R181" s="71"/>
      <c r="S181" s="71"/>
      <c r="T181" s="71"/>
      <c r="U181" s="71"/>
      <c r="V181" s="71"/>
      <c r="W181" s="71"/>
      <c r="X181" s="71"/>
      <c r="Y181" s="71"/>
      <c r="Z181" s="72"/>
      <c r="AA181" s="73"/>
    </row>
    <row r="182" spans="2:27" ht="20.25" customHeight="1" x14ac:dyDescent="0.25">
      <c r="B182" s="70"/>
      <c r="C182" s="71"/>
      <c r="D182" s="71"/>
      <c r="E182" s="71"/>
      <c r="F182" s="72"/>
      <c r="G182" s="71"/>
      <c r="H182" s="71"/>
      <c r="I182" s="71"/>
      <c r="J182" s="71"/>
      <c r="K182" s="71"/>
      <c r="L182" s="71"/>
      <c r="M182" s="71"/>
      <c r="N182" s="71"/>
      <c r="O182" s="71"/>
      <c r="P182" s="71"/>
      <c r="Q182" s="71"/>
      <c r="R182" s="71"/>
      <c r="S182" s="71"/>
      <c r="T182" s="71"/>
      <c r="U182" s="71"/>
      <c r="V182" s="71"/>
      <c r="W182" s="71"/>
      <c r="X182" s="71"/>
      <c r="Y182" s="71"/>
      <c r="Z182" s="72"/>
      <c r="AA182" s="73"/>
    </row>
    <row r="183" spans="2:27" ht="20.25" customHeight="1" x14ac:dyDescent="0.25">
      <c r="B183" s="70"/>
      <c r="C183" s="71"/>
      <c r="D183" s="71"/>
      <c r="E183" s="71"/>
      <c r="F183" s="72"/>
      <c r="G183" s="71"/>
      <c r="H183" s="71"/>
      <c r="I183" s="71"/>
      <c r="J183" s="71"/>
      <c r="K183" s="71"/>
      <c r="L183" s="71"/>
      <c r="M183" s="71"/>
      <c r="N183" s="71"/>
      <c r="O183" s="71"/>
      <c r="P183" s="71"/>
      <c r="Q183" s="71"/>
      <c r="R183" s="71"/>
      <c r="S183" s="71"/>
      <c r="T183" s="71"/>
      <c r="U183" s="71"/>
      <c r="V183" s="71"/>
      <c r="W183" s="71"/>
      <c r="X183" s="71"/>
      <c r="Y183" s="71"/>
      <c r="Z183" s="72"/>
      <c r="AA183" s="73"/>
    </row>
    <row r="184" spans="2:27" ht="20.25" customHeight="1" x14ac:dyDescent="0.25">
      <c r="B184" s="70"/>
      <c r="C184" s="71"/>
      <c r="D184" s="71"/>
      <c r="E184" s="71"/>
      <c r="F184" s="72"/>
      <c r="G184" s="71"/>
      <c r="H184" s="71"/>
      <c r="I184" s="71"/>
      <c r="J184" s="71"/>
      <c r="K184" s="71"/>
      <c r="L184" s="71"/>
      <c r="M184" s="71"/>
      <c r="N184" s="71"/>
      <c r="O184" s="71"/>
      <c r="P184" s="71"/>
      <c r="Q184" s="71"/>
      <c r="R184" s="71"/>
      <c r="S184" s="71"/>
      <c r="T184" s="71"/>
      <c r="U184" s="71"/>
      <c r="V184" s="71"/>
      <c r="W184" s="71"/>
      <c r="X184" s="71"/>
      <c r="Y184" s="71"/>
      <c r="Z184" s="72"/>
      <c r="AA184" s="73"/>
    </row>
    <row r="185" spans="2:27" ht="20.25" customHeight="1" x14ac:dyDescent="0.25">
      <c r="B185" s="70"/>
      <c r="C185" s="71"/>
      <c r="D185" s="71"/>
      <c r="E185" s="71"/>
      <c r="F185" s="72"/>
      <c r="G185" s="71"/>
      <c r="H185" s="71"/>
      <c r="I185" s="71"/>
      <c r="J185" s="71"/>
      <c r="K185" s="71"/>
      <c r="L185" s="71"/>
      <c r="M185" s="71"/>
      <c r="N185" s="71"/>
      <c r="O185" s="71"/>
      <c r="P185" s="71"/>
      <c r="Q185" s="71"/>
      <c r="R185" s="71"/>
      <c r="S185" s="71"/>
      <c r="T185" s="71"/>
      <c r="U185" s="71"/>
      <c r="V185" s="71"/>
      <c r="W185" s="71"/>
      <c r="X185" s="71"/>
      <c r="Y185" s="71"/>
      <c r="Z185" s="72"/>
      <c r="AA185" s="73"/>
    </row>
    <row r="186" spans="2:27" ht="20.25" customHeight="1" x14ac:dyDescent="0.25">
      <c r="B186" s="70"/>
      <c r="C186" s="71"/>
      <c r="D186" s="71"/>
      <c r="E186" s="71"/>
      <c r="F186" s="72"/>
      <c r="G186" s="71"/>
      <c r="H186" s="71"/>
      <c r="I186" s="71"/>
      <c r="J186" s="71"/>
      <c r="K186" s="71"/>
      <c r="L186" s="71"/>
      <c r="M186" s="71"/>
      <c r="N186" s="71"/>
      <c r="O186" s="71"/>
      <c r="P186" s="71"/>
      <c r="Q186" s="71"/>
      <c r="R186" s="71"/>
      <c r="S186" s="71"/>
      <c r="T186" s="71"/>
      <c r="U186" s="71"/>
      <c r="V186" s="71"/>
      <c r="W186" s="71"/>
      <c r="X186" s="71"/>
      <c r="Y186" s="71"/>
      <c r="Z186" s="72"/>
      <c r="AA186" s="73"/>
    </row>
    <row r="187" spans="2:27" ht="20.25" customHeight="1" x14ac:dyDescent="0.25">
      <c r="B187" s="70"/>
      <c r="C187" s="71"/>
      <c r="D187" s="71"/>
      <c r="E187" s="71"/>
      <c r="F187" s="72"/>
      <c r="G187" s="71"/>
      <c r="H187" s="71"/>
      <c r="I187" s="71"/>
      <c r="J187" s="71"/>
      <c r="K187" s="71"/>
      <c r="L187" s="71"/>
      <c r="M187" s="71"/>
      <c r="N187" s="71"/>
      <c r="O187" s="71"/>
      <c r="P187" s="71"/>
      <c r="Q187" s="71"/>
      <c r="R187" s="71"/>
      <c r="S187" s="71"/>
      <c r="T187" s="71"/>
      <c r="U187" s="71"/>
      <c r="V187" s="71"/>
      <c r="W187" s="71"/>
      <c r="X187" s="71"/>
      <c r="Y187" s="71"/>
      <c r="Z187" s="72"/>
      <c r="AA187" s="73"/>
    </row>
    <row r="188" spans="2:27" ht="20.25" customHeight="1" x14ac:dyDescent="0.25">
      <c r="B188" s="70"/>
      <c r="C188" s="71"/>
      <c r="D188" s="71"/>
      <c r="E188" s="71"/>
      <c r="F188" s="72"/>
      <c r="G188" s="71"/>
      <c r="H188" s="71"/>
      <c r="I188" s="71"/>
      <c r="J188" s="71"/>
      <c r="K188" s="71"/>
      <c r="L188" s="71"/>
      <c r="M188" s="71"/>
      <c r="N188" s="71"/>
      <c r="O188" s="71"/>
      <c r="P188" s="71"/>
      <c r="Q188" s="71"/>
      <c r="R188" s="71"/>
      <c r="S188" s="71"/>
      <c r="T188" s="71"/>
      <c r="U188" s="71"/>
      <c r="V188" s="71"/>
      <c r="W188" s="71"/>
      <c r="X188" s="71"/>
      <c r="Y188" s="71"/>
      <c r="Z188" s="72"/>
      <c r="AA188" s="73"/>
    </row>
    <row r="189" spans="2:27" ht="20.25" customHeight="1" x14ac:dyDescent="0.25">
      <c r="B189" s="70"/>
      <c r="C189" s="71"/>
      <c r="D189" s="71"/>
      <c r="E189" s="71"/>
      <c r="F189" s="72"/>
      <c r="G189" s="71"/>
      <c r="H189" s="71"/>
      <c r="I189" s="71"/>
      <c r="J189" s="71"/>
      <c r="K189" s="71"/>
      <c r="L189" s="71"/>
      <c r="M189" s="71"/>
      <c r="N189" s="71"/>
      <c r="O189" s="71"/>
      <c r="P189" s="71"/>
      <c r="Q189" s="71"/>
      <c r="R189" s="71"/>
      <c r="S189" s="71"/>
      <c r="T189" s="71"/>
      <c r="U189" s="71"/>
      <c r="V189" s="71"/>
      <c r="W189" s="71"/>
      <c r="X189" s="71"/>
      <c r="Y189" s="71"/>
      <c r="Z189" s="72"/>
      <c r="AA189" s="73"/>
    </row>
    <row r="190" spans="2:27" ht="20.25" customHeight="1" x14ac:dyDescent="0.25">
      <c r="B190" s="70"/>
      <c r="C190" s="71"/>
      <c r="D190" s="71"/>
      <c r="E190" s="71"/>
      <c r="F190" s="72"/>
      <c r="G190" s="71"/>
      <c r="H190" s="71"/>
      <c r="I190" s="71"/>
      <c r="J190" s="71"/>
      <c r="K190" s="71"/>
      <c r="L190" s="71"/>
      <c r="M190" s="71"/>
      <c r="N190" s="71"/>
      <c r="O190" s="71"/>
      <c r="P190" s="71"/>
      <c r="Q190" s="71"/>
      <c r="R190" s="71"/>
      <c r="S190" s="71"/>
      <c r="T190" s="71"/>
      <c r="U190" s="71"/>
      <c r="V190" s="71"/>
      <c r="W190" s="71"/>
      <c r="X190" s="71"/>
      <c r="Y190" s="71"/>
      <c r="Z190" s="72"/>
      <c r="AA190" s="73"/>
    </row>
    <row r="191" spans="2:27" ht="20.25" customHeight="1" x14ac:dyDescent="0.25">
      <c r="B191" s="70"/>
      <c r="C191" s="71"/>
      <c r="D191" s="71"/>
      <c r="E191" s="71"/>
      <c r="F191" s="72"/>
      <c r="G191" s="71"/>
      <c r="H191" s="71"/>
      <c r="I191" s="71"/>
      <c r="J191" s="71"/>
      <c r="K191" s="71"/>
      <c r="L191" s="71"/>
      <c r="M191" s="71"/>
      <c r="N191" s="71"/>
      <c r="O191" s="71"/>
      <c r="P191" s="71"/>
      <c r="Q191" s="71"/>
      <c r="R191" s="71"/>
      <c r="S191" s="71"/>
      <c r="T191" s="71"/>
      <c r="U191" s="71"/>
      <c r="V191" s="71"/>
      <c r="W191" s="71"/>
      <c r="X191" s="71"/>
      <c r="Y191" s="71"/>
      <c r="Z191" s="72"/>
      <c r="AA191" s="73"/>
    </row>
    <row r="192" spans="2:27" ht="20.25" customHeight="1" x14ac:dyDescent="0.25">
      <c r="B192" s="70"/>
      <c r="C192" s="71"/>
      <c r="D192" s="71"/>
      <c r="E192" s="71"/>
      <c r="F192" s="72"/>
      <c r="G192" s="71"/>
      <c r="H192" s="71"/>
      <c r="I192" s="71"/>
      <c r="J192" s="71"/>
      <c r="K192" s="71"/>
      <c r="L192" s="71"/>
      <c r="M192" s="71"/>
      <c r="N192" s="71"/>
      <c r="O192" s="71"/>
      <c r="P192" s="71"/>
      <c r="Q192" s="71"/>
      <c r="R192" s="71"/>
      <c r="S192" s="71"/>
      <c r="T192" s="71"/>
      <c r="U192" s="71"/>
      <c r="V192" s="71"/>
      <c r="W192" s="71"/>
      <c r="X192" s="71"/>
      <c r="Y192" s="71"/>
      <c r="Z192" s="72"/>
      <c r="AA192" s="73"/>
    </row>
    <row r="193" spans="2:27" ht="20.25" customHeight="1" x14ac:dyDescent="0.25">
      <c r="B193" s="70"/>
      <c r="C193" s="71"/>
      <c r="D193" s="71"/>
      <c r="E193" s="71"/>
      <c r="F193" s="72"/>
      <c r="G193" s="71"/>
      <c r="H193" s="71"/>
      <c r="I193" s="71"/>
      <c r="J193" s="71"/>
      <c r="K193" s="71"/>
      <c r="L193" s="71"/>
      <c r="M193" s="71"/>
      <c r="N193" s="71"/>
      <c r="O193" s="71"/>
      <c r="P193" s="71"/>
      <c r="Q193" s="71"/>
      <c r="R193" s="71"/>
      <c r="S193" s="71"/>
      <c r="T193" s="71"/>
      <c r="U193" s="71"/>
      <c r="V193" s="71"/>
      <c r="W193" s="71"/>
      <c r="X193" s="71"/>
      <c r="Y193" s="71"/>
      <c r="Z193" s="72"/>
      <c r="AA193" s="73"/>
    </row>
    <row r="194" spans="2:27" ht="20.25" customHeight="1" x14ac:dyDescent="0.25">
      <c r="B194" s="70"/>
      <c r="C194" s="71"/>
      <c r="D194" s="71"/>
      <c r="E194" s="71"/>
      <c r="F194" s="72"/>
      <c r="G194" s="71"/>
      <c r="H194" s="71"/>
      <c r="I194" s="71"/>
      <c r="J194" s="71"/>
      <c r="K194" s="71"/>
      <c r="L194" s="71"/>
      <c r="M194" s="71"/>
      <c r="N194" s="71"/>
      <c r="O194" s="71"/>
      <c r="P194" s="71"/>
      <c r="Q194" s="71"/>
      <c r="R194" s="71"/>
      <c r="S194" s="71"/>
      <c r="T194" s="71"/>
      <c r="U194" s="71"/>
      <c r="V194" s="71"/>
      <c r="W194" s="71"/>
      <c r="X194" s="71"/>
      <c r="Y194" s="71"/>
      <c r="Z194" s="72"/>
      <c r="AA194" s="73"/>
    </row>
    <row r="195" spans="2:27" ht="20.25" customHeight="1" x14ac:dyDescent="0.25">
      <c r="B195" s="70"/>
      <c r="C195" s="71"/>
      <c r="D195" s="71"/>
      <c r="E195" s="71"/>
      <c r="F195" s="72"/>
      <c r="G195" s="71"/>
      <c r="H195" s="71"/>
      <c r="I195" s="71"/>
      <c r="J195" s="71"/>
      <c r="K195" s="71"/>
      <c r="L195" s="71"/>
      <c r="M195" s="71"/>
      <c r="N195" s="71"/>
      <c r="O195" s="71"/>
      <c r="P195" s="71"/>
      <c r="Q195" s="71"/>
      <c r="R195" s="71"/>
      <c r="S195" s="71"/>
      <c r="T195" s="71"/>
      <c r="U195" s="71"/>
      <c r="V195" s="71"/>
      <c r="W195" s="71"/>
      <c r="X195" s="71"/>
      <c r="Y195" s="71"/>
      <c r="Z195" s="72"/>
      <c r="AA195" s="73"/>
    </row>
    <row r="196" spans="2:27" ht="20.25" customHeight="1" x14ac:dyDescent="0.25">
      <c r="B196" s="70"/>
      <c r="C196" s="71"/>
      <c r="D196" s="71"/>
      <c r="E196" s="71"/>
      <c r="F196" s="72"/>
      <c r="G196" s="71"/>
      <c r="H196" s="71"/>
      <c r="I196" s="71"/>
      <c r="J196" s="71"/>
      <c r="K196" s="71"/>
      <c r="L196" s="71"/>
      <c r="M196" s="71"/>
      <c r="N196" s="71"/>
      <c r="O196" s="71"/>
      <c r="P196" s="71"/>
      <c r="Q196" s="71"/>
      <c r="R196" s="71"/>
      <c r="S196" s="71"/>
      <c r="T196" s="71"/>
      <c r="U196" s="71"/>
      <c r="V196" s="71"/>
      <c r="W196" s="71"/>
      <c r="X196" s="71"/>
      <c r="Y196" s="71"/>
      <c r="Z196" s="72"/>
      <c r="AA196" s="73"/>
    </row>
    <row r="197" spans="2:27" ht="20.25" customHeight="1" x14ac:dyDescent="0.25">
      <c r="B197" s="70"/>
      <c r="C197" s="71"/>
      <c r="D197" s="71"/>
      <c r="E197" s="71"/>
      <c r="F197" s="72"/>
      <c r="G197" s="71"/>
      <c r="H197" s="71"/>
      <c r="I197" s="71"/>
      <c r="J197" s="71"/>
      <c r="K197" s="71"/>
      <c r="L197" s="71"/>
      <c r="M197" s="71"/>
      <c r="N197" s="71"/>
      <c r="O197" s="71"/>
      <c r="P197" s="71"/>
      <c r="Q197" s="71"/>
      <c r="R197" s="71"/>
      <c r="S197" s="71"/>
      <c r="T197" s="71"/>
      <c r="U197" s="71"/>
      <c r="V197" s="71"/>
      <c r="W197" s="71"/>
      <c r="X197" s="71"/>
      <c r="Y197" s="71"/>
      <c r="Z197" s="72"/>
      <c r="AA197" s="73"/>
    </row>
    <row r="198" spans="2:27" ht="20.25" customHeight="1" x14ac:dyDescent="0.25">
      <c r="B198" s="70"/>
      <c r="C198" s="71"/>
      <c r="D198" s="71"/>
      <c r="E198" s="71"/>
      <c r="F198" s="72"/>
      <c r="G198" s="71"/>
      <c r="H198" s="71"/>
      <c r="I198" s="71"/>
      <c r="J198" s="71"/>
      <c r="K198" s="71"/>
      <c r="L198" s="71"/>
      <c r="M198" s="71"/>
      <c r="N198" s="71"/>
      <c r="O198" s="71"/>
      <c r="P198" s="71"/>
      <c r="Q198" s="71"/>
      <c r="R198" s="71"/>
      <c r="S198" s="71"/>
      <c r="T198" s="71"/>
      <c r="U198" s="71"/>
      <c r="V198" s="71"/>
      <c r="W198" s="71"/>
      <c r="X198" s="71"/>
      <c r="Y198" s="71"/>
      <c r="Z198" s="72"/>
      <c r="AA198" s="73"/>
    </row>
    <row r="199" spans="2:27" ht="20.25" customHeight="1" x14ac:dyDescent="0.25">
      <c r="B199" s="70"/>
      <c r="C199" s="71"/>
      <c r="D199" s="71"/>
      <c r="E199" s="71"/>
      <c r="F199" s="72"/>
      <c r="G199" s="71"/>
      <c r="H199" s="71"/>
      <c r="I199" s="71"/>
      <c r="J199" s="71"/>
      <c r="K199" s="71"/>
      <c r="L199" s="71"/>
      <c r="M199" s="71"/>
      <c r="N199" s="71"/>
      <c r="O199" s="71"/>
      <c r="P199" s="71"/>
      <c r="Q199" s="71"/>
      <c r="R199" s="71"/>
      <c r="S199" s="71"/>
      <c r="T199" s="71"/>
      <c r="U199" s="71"/>
      <c r="V199" s="71"/>
      <c r="W199" s="71"/>
      <c r="X199" s="71"/>
      <c r="Y199" s="71"/>
      <c r="Z199" s="72"/>
      <c r="AA199" s="73"/>
    </row>
    <row r="200" spans="2:27" ht="20.25" customHeight="1" x14ac:dyDescent="0.25">
      <c r="B200" s="70"/>
      <c r="C200" s="71"/>
      <c r="D200" s="71"/>
      <c r="E200" s="71"/>
      <c r="F200" s="72"/>
      <c r="G200" s="71"/>
      <c r="H200" s="71"/>
      <c r="I200" s="71"/>
      <c r="J200" s="71"/>
      <c r="K200" s="71"/>
      <c r="L200" s="71"/>
      <c r="M200" s="71"/>
      <c r="N200" s="71"/>
      <c r="O200" s="71"/>
      <c r="P200" s="71"/>
      <c r="Q200" s="71"/>
      <c r="R200" s="71"/>
      <c r="S200" s="71"/>
      <c r="T200" s="71"/>
      <c r="U200" s="71"/>
      <c r="V200" s="71"/>
      <c r="W200" s="71"/>
      <c r="X200" s="71"/>
      <c r="Y200" s="71"/>
      <c r="Z200" s="72"/>
      <c r="AA200" s="73"/>
    </row>
    <row r="201" spans="2:27" ht="20.25" customHeight="1" x14ac:dyDescent="0.25">
      <c r="B201" s="70"/>
      <c r="C201" s="71"/>
      <c r="D201" s="71"/>
      <c r="E201" s="71"/>
      <c r="F201" s="72"/>
      <c r="G201" s="71"/>
      <c r="H201" s="71"/>
      <c r="I201" s="71"/>
      <c r="J201" s="71"/>
      <c r="K201" s="71"/>
      <c r="L201" s="71"/>
      <c r="M201" s="71"/>
      <c r="N201" s="71"/>
      <c r="O201" s="71"/>
      <c r="P201" s="71"/>
      <c r="Q201" s="71"/>
      <c r="R201" s="71"/>
      <c r="S201" s="71"/>
      <c r="T201" s="71"/>
      <c r="U201" s="71"/>
      <c r="V201" s="71"/>
      <c r="W201" s="71"/>
      <c r="X201" s="71"/>
      <c r="Y201" s="71"/>
      <c r="Z201" s="72"/>
      <c r="AA201" s="73"/>
    </row>
    <row r="202" spans="2:27" ht="20.25" customHeight="1" x14ac:dyDescent="0.25">
      <c r="B202" s="70"/>
      <c r="C202" s="71"/>
      <c r="D202" s="71"/>
      <c r="E202" s="71"/>
      <c r="F202" s="72"/>
      <c r="G202" s="71"/>
      <c r="H202" s="71"/>
      <c r="I202" s="71"/>
      <c r="J202" s="71"/>
      <c r="K202" s="71"/>
      <c r="L202" s="71"/>
      <c r="M202" s="71"/>
      <c r="N202" s="71"/>
      <c r="O202" s="71"/>
      <c r="P202" s="71"/>
      <c r="Q202" s="71"/>
      <c r="R202" s="71"/>
      <c r="S202" s="71"/>
      <c r="T202" s="71"/>
      <c r="U202" s="71"/>
      <c r="V202" s="71"/>
      <c r="W202" s="71"/>
      <c r="X202" s="71"/>
      <c r="Y202" s="71"/>
      <c r="Z202" s="72"/>
      <c r="AA202" s="73"/>
    </row>
    <row r="203" spans="2:27" ht="20.25" customHeight="1" x14ac:dyDescent="0.25">
      <c r="B203" s="70"/>
      <c r="C203" s="71"/>
      <c r="D203" s="71"/>
      <c r="E203" s="71"/>
      <c r="F203" s="72"/>
      <c r="G203" s="71"/>
      <c r="H203" s="71"/>
      <c r="I203" s="71"/>
      <c r="J203" s="71"/>
      <c r="K203" s="71"/>
      <c r="L203" s="71"/>
      <c r="M203" s="71"/>
      <c r="N203" s="71"/>
      <c r="O203" s="71"/>
      <c r="P203" s="71"/>
      <c r="Q203" s="71"/>
      <c r="R203" s="71"/>
      <c r="S203" s="71"/>
      <c r="T203" s="71"/>
      <c r="U203" s="71"/>
      <c r="V203" s="71"/>
      <c r="W203" s="71"/>
      <c r="X203" s="71"/>
      <c r="Y203" s="71"/>
      <c r="Z203" s="72"/>
      <c r="AA203" s="73"/>
    </row>
    <row r="204" spans="2:27" ht="20.25" customHeight="1" x14ac:dyDescent="0.25">
      <c r="B204" s="70"/>
      <c r="C204" s="71"/>
      <c r="D204" s="71"/>
      <c r="E204" s="71"/>
      <c r="F204" s="72"/>
      <c r="G204" s="71"/>
      <c r="H204" s="71"/>
      <c r="I204" s="71"/>
      <c r="J204" s="71"/>
      <c r="K204" s="71"/>
      <c r="L204" s="71"/>
      <c r="M204" s="71"/>
      <c r="N204" s="71"/>
      <c r="O204" s="71"/>
      <c r="P204" s="71"/>
      <c r="Q204" s="71"/>
      <c r="R204" s="71"/>
      <c r="S204" s="71"/>
      <c r="T204" s="71"/>
      <c r="U204" s="71"/>
      <c r="V204" s="71"/>
      <c r="W204" s="71"/>
      <c r="X204" s="71"/>
      <c r="Y204" s="71"/>
      <c r="Z204" s="72"/>
      <c r="AA204" s="73"/>
    </row>
    <row r="205" spans="2:27" ht="20.25" customHeight="1" x14ac:dyDescent="0.25">
      <c r="B205" s="70"/>
      <c r="C205" s="71"/>
      <c r="D205" s="71"/>
      <c r="E205" s="71"/>
      <c r="F205" s="72"/>
      <c r="G205" s="71"/>
      <c r="H205" s="71"/>
      <c r="I205" s="71"/>
      <c r="J205" s="71"/>
      <c r="K205" s="71"/>
      <c r="L205" s="71"/>
      <c r="M205" s="71"/>
      <c r="N205" s="71"/>
      <c r="O205" s="71"/>
      <c r="P205" s="71"/>
      <c r="Q205" s="71"/>
      <c r="R205" s="71"/>
      <c r="S205" s="71"/>
      <c r="T205" s="71"/>
      <c r="U205" s="71"/>
      <c r="V205" s="71"/>
      <c r="W205" s="71"/>
      <c r="X205" s="71"/>
      <c r="Y205" s="71"/>
      <c r="Z205" s="72"/>
      <c r="AA205" s="73"/>
    </row>
    <row r="206" spans="2:27" ht="20.25" customHeight="1" x14ac:dyDescent="0.25">
      <c r="B206" s="70"/>
      <c r="C206" s="71"/>
      <c r="D206" s="71"/>
      <c r="E206" s="71"/>
      <c r="F206" s="72"/>
      <c r="G206" s="71"/>
      <c r="H206" s="71"/>
      <c r="I206" s="71"/>
      <c r="J206" s="71"/>
      <c r="K206" s="71"/>
      <c r="L206" s="71"/>
      <c r="M206" s="71"/>
      <c r="N206" s="71"/>
      <c r="O206" s="71"/>
      <c r="P206" s="71"/>
      <c r="Q206" s="71"/>
      <c r="R206" s="71"/>
      <c r="S206" s="71"/>
      <c r="T206" s="71"/>
      <c r="U206" s="71"/>
      <c r="V206" s="71"/>
      <c r="W206" s="71"/>
      <c r="X206" s="71"/>
      <c r="Y206" s="71"/>
      <c r="Z206" s="72"/>
      <c r="AA206" s="73"/>
    </row>
    <row r="207" spans="2:27" ht="20.25" customHeight="1" x14ac:dyDescent="0.25">
      <c r="B207" s="70"/>
      <c r="C207" s="71"/>
      <c r="D207" s="71"/>
      <c r="E207" s="71"/>
      <c r="F207" s="72"/>
      <c r="G207" s="71"/>
      <c r="H207" s="71"/>
      <c r="I207" s="71"/>
      <c r="J207" s="71"/>
      <c r="K207" s="71"/>
      <c r="L207" s="71"/>
      <c r="M207" s="71"/>
      <c r="N207" s="71"/>
      <c r="O207" s="71"/>
      <c r="P207" s="71"/>
      <c r="Q207" s="71"/>
      <c r="R207" s="71"/>
      <c r="S207" s="71"/>
      <c r="T207" s="71"/>
      <c r="U207" s="71"/>
      <c r="V207" s="71"/>
      <c r="W207" s="71"/>
      <c r="X207" s="71"/>
      <c r="Y207" s="71"/>
      <c r="Z207" s="72"/>
      <c r="AA207" s="73"/>
    </row>
    <row r="208" spans="2:27" ht="20.25" customHeight="1" x14ac:dyDescent="0.25">
      <c r="B208" s="70"/>
      <c r="C208" s="71"/>
      <c r="D208" s="71"/>
      <c r="E208" s="71"/>
      <c r="F208" s="72"/>
      <c r="G208" s="71"/>
      <c r="H208" s="71"/>
      <c r="I208" s="71"/>
      <c r="J208" s="71"/>
      <c r="K208" s="71"/>
      <c r="L208" s="71"/>
      <c r="M208" s="71"/>
      <c r="N208" s="71"/>
      <c r="O208" s="71"/>
      <c r="P208" s="71"/>
      <c r="Q208" s="71"/>
      <c r="R208" s="71"/>
      <c r="S208" s="71"/>
      <c r="T208" s="71"/>
      <c r="U208" s="71"/>
      <c r="V208" s="71"/>
      <c r="W208" s="71"/>
      <c r="X208" s="71"/>
      <c r="Y208" s="71"/>
      <c r="Z208" s="72"/>
      <c r="AA208" s="73"/>
    </row>
    <row r="209" spans="2:27" ht="20.25" customHeight="1" x14ac:dyDescent="0.25">
      <c r="B209" s="70"/>
      <c r="C209" s="71"/>
      <c r="D209" s="71"/>
      <c r="E209" s="71"/>
      <c r="F209" s="72"/>
      <c r="G209" s="71"/>
      <c r="H209" s="71"/>
      <c r="I209" s="71"/>
      <c r="J209" s="71"/>
      <c r="K209" s="71"/>
      <c r="L209" s="71"/>
      <c r="M209" s="71"/>
      <c r="N209" s="71"/>
      <c r="O209" s="71"/>
      <c r="P209" s="71"/>
      <c r="Q209" s="71"/>
      <c r="R209" s="71"/>
      <c r="S209" s="71"/>
      <c r="T209" s="71"/>
      <c r="U209" s="71"/>
      <c r="V209" s="71"/>
      <c r="W209" s="71"/>
      <c r="X209" s="71"/>
      <c r="Y209" s="71"/>
      <c r="Z209" s="72"/>
      <c r="AA209" s="73"/>
    </row>
    <row r="210" spans="2:27" ht="20.25" customHeight="1" x14ac:dyDescent="0.25">
      <c r="B210" s="70"/>
      <c r="C210" s="71"/>
      <c r="D210" s="71"/>
      <c r="E210" s="71"/>
      <c r="F210" s="72"/>
      <c r="G210" s="71"/>
      <c r="H210" s="71"/>
      <c r="I210" s="71"/>
      <c r="J210" s="71"/>
      <c r="K210" s="71"/>
      <c r="L210" s="71"/>
      <c r="M210" s="71"/>
      <c r="N210" s="71"/>
      <c r="O210" s="71"/>
      <c r="P210" s="71"/>
      <c r="Q210" s="71"/>
      <c r="R210" s="71"/>
      <c r="S210" s="71"/>
      <c r="T210" s="71"/>
      <c r="U210" s="71"/>
      <c r="V210" s="71"/>
      <c r="W210" s="71"/>
      <c r="X210" s="71"/>
      <c r="Y210" s="71"/>
      <c r="Z210" s="72"/>
      <c r="AA210" s="73"/>
    </row>
    <row r="211" spans="2:27" ht="20.25" customHeight="1" x14ac:dyDescent="0.25">
      <c r="B211" s="70"/>
      <c r="C211" s="71"/>
      <c r="D211" s="71"/>
      <c r="E211" s="71"/>
      <c r="F211" s="72"/>
      <c r="G211" s="71"/>
      <c r="H211" s="71"/>
      <c r="I211" s="71"/>
      <c r="J211" s="71"/>
      <c r="K211" s="71"/>
      <c r="L211" s="71"/>
      <c r="M211" s="71"/>
      <c r="N211" s="71"/>
      <c r="O211" s="71"/>
      <c r="P211" s="71"/>
      <c r="Q211" s="71"/>
      <c r="R211" s="71"/>
      <c r="S211" s="71"/>
      <c r="T211" s="71"/>
      <c r="U211" s="71"/>
      <c r="V211" s="71"/>
      <c r="W211" s="71"/>
      <c r="X211" s="71"/>
      <c r="Y211" s="71"/>
      <c r="Z211" s="72"/>
      <c r="AA211" s="73"/>
    </row>
    <row r="212" spans="2:27" ht="20.25" customHeight="1" x14ac:dyDescent="0.25">
      <c r="B212" s="70"/>
      <c r="C212" s="71"/>
      <c r="D212" s="71"/>
      <c r="E212" s="71"/>
      <c r="F212" s="72"/>
      <c r="G212" s="71"/>
      <c r="H212" s="71"/>
      <c r="I212" s="71"/>
      <c r="J212" s="71"/>
      <c r="K212" s="71"/>
      <c r="L212" s="71"/>
      <c r="M212" s="71"/>
      <c r="N212" s="71"/>
      <c r="O212" s="71"/>
      <c r="P212" s="71"/>
      <c r="Q212" s="71"/>
      <c r="R212" s="71"/>
      <c r="S212" s="71"/>
      <c r="T212" s="71"/>
      <c r="U212" s="71"/>
      <c r="V212" s="71"/>
      <c r="W212" s="71"/>
      <c r="X212" s="71"/>
      <c r="Y212" s="71"/>
      <c r="Z212" s="72"/>
      <c r="AA212" s="73"/>
    </row>
    <row r="213" spans="2:27" ht="20.25" customHeight="1" x14ac:dyDescent="0.25">
      <c r="B213" s="70"/>
      <c r="C213" s="71"/>
      <c r="D213" s="71"/>
      <c r="E213" s="71"/>
      <c r="F213" s="72"/>
      <c r="G213" s="71"/>
      <c r="H213" s="71"/>
      <c r="I213" s="71"/>
      <c r="J213" s="71"/>
      <c r="K213" s="71"/>
      <c r="L213" s="71"/>
      <c r="M213" s="71"/>
      <c r="N213" s="71"/>
      <c r="O213" s="71"/>
      <c r="P213" s="71"/>
      <c r="Q213" s="71"/>
      <c r="R213" s="71"/>
      <c r="S213" s="71"/>
      <c r="T213" s="71"/>
      <c r="U213" s="71"/>
      <c r="V213" s="71"/>
      <c r="W213" s="71"/>
      <c r="X213" s="71"/>
      <c r="Y213" s="71"/>
      <c r="Z213" s="72"/>
      <c r="AA213" s="73"/>
    </row>
    <row r="214" spans="2:27" ht="20.25" customHeight="1" x14ac:dyDescent="0.25">
      <c r="B214" s="70"/>
      <c r="C214" s="71"/>
      <c r="D214" s="71"/>
      <c r="E214" s="71"/>
      <c r="F214" s="72"/>
      <c r="G214" s="71"/>
      <c r="H214" s="71"/>
      <c r="I214" s="71"/>
      <c r="J214" s="71"/>
      <c r="K214" s="71"/>
      <c r="L214" s="71"/>
      <c r="M214" s="71"/>
      <c r="N214" s="71"/>
      <c r="O214" s="71"/>
      <c r="P214" s="71"/>
      <c r="Q214" s="71"/>
      <c r="R214" s="71"/>
      <c r="S214" s="71"/>
      <c r="T214" s="71"/>
      <c r="U214" s="71"/>
      <c r="V214" s="71"/>
      <c r="W214" s="71"/>
      <c r="X214" s="71"/>
      <c r="Y214" s="71"/>
      <c r="Z214" s="72"/>
      <c r="AA214" s="73"/>
    </row>
    <row r="215" spans="2:27" ht="20.25" customHeight="1" x14ac:dyDescent="0.25">
      <c r="B215" s="70"/>
      <c r="C215" s="71"/>
      <c r="D215" s="71"/>
      <c r="E215" s="71"/>
      <c r="F215" s="72"/>
      <c r="G215" s="71"/>
      <c r="H215" s="71"/>
      <c r="I215" s="71"/>
      <c r="J215" s="71"/>
      <c r="K215" s="71"/>
      <c r="L215" s="71"/>
      <c r="M215" s="71"/>
      <c r="N215" s="71"/>
      <c r="O215" s="71"/>
      <c r="P215" s="71"/>
      <c r="Q215" s="71"/>
      <c r="R215" s="71"/>
      <c r="S215" s="71"/>
      <c r="T215" s="71"/>
      <c r="U215" s="71"/>
      <c r="V215" s="71"/>
      <c r="W215" s="71"/>
      <c r="X215" s="71"/>
      <c r="Y215" s="71"/>
      <c r="Z215" s="72"/>
      <c r="AA215" s="73"/>
    </row>
    <row r="216" spans="2:27" ht="20.25" customHeight="1" x14ac:dyDescent="0.25">
      <c r="B216" s="70"/>
      <c r="C216" s="71"/>
      <c r="D216" s="71"/>
      <c r="E216" s="71"/>
      <c r="F216" s="72"/>
      <c r="G216" s="71"/>
      <c r="H216" s="71"/>
      <c r="I216" s="71"/>
      <c r="J216" s="71"/>
      <c r="K216" s="71"/>
      <c r="L216" s="71"/>
      <c r="M216" s="71"/>
      <c r="N216" s="71"/>
      <c r="O216" s="71"/>
      <c r="P216" s="71"/>
      <c r="Q216" s="71"/>
      <c r="R216" s="71"/>
      <c r="S216" s="71"/>
      <c r="T216" s="71"/>
      <c r="U216" s="71"/>
      <c r="V216" s="71"/>
      <c r="W216" s="71"/>
      <c r="X216" s="71"/>
      <c r="Y216" s="71"/>
      <c r="Z216" s="72"/>
      <c r="AA216" s="73"/>
    </row>
    <row r="217" spans="2:27" ht="20.25" customHeight="1" x14ac:dyDescent="0.25">
      <c r="B217" s="70"/>
      <c r="C217" s="71"/>
      <c r="D217" s="71"/>
      <c r="E217" s="71"/>
      <c r="F217" s="72"/>
      <c r="G217" s="71"/>
      <c r="H217" s="71"/>
      <c r="I217" s="71"/>
      <c r="J217" s="71"/>
      <c r="K217" s="71"/>
      <c r="L217" s="71"/>
      <c r="M217" s="71"/>
      <c r="N217" s="71"/>
      <c r="O217" s="71"/>
      <c r="P217" s="71"/>
      <c r="Q217" s="71"/>
      <c r="R217" s="71"/>
      <c r="S217" s="71"/>
      <c r="T217" s="71"/>
      <c r="U217" s="71"/>
      <c r="V217" s="71"/>
      <c r="W217" s="71"/>
      <c r="X217" s="71"/>
      <c r="Y217" s="71"/>
      <c r="Z217" s="72"/>
      <c r="AA217" s="73"/>
    </row>
    <row r="218" spans="2:27" ht="20.25" customHeight="1" x14ac:dyDescent="0.25">
      <c r="B218" s="70"/>
      <c r="C218" s="71"/>
      <c r="D218" s="71"/>
      <c r="E218" s="71"/>
      <c r="F218" s="72"/>
      <c r="G218" s="71"/>
      <c r="H218" s="71"/>
      <c r="I218" s="71"/>
      <c r="J218" s="71"/>
      <c r="K218" s="71"/>
      <c r="L218" s="71"/>
      <c r="M218" s="71"/>
      <c r="N218" s="71"/>
      <c r="O218" s="71"/>
      <c r="P218" s="71"/>
      <c r="Q218" s="71"/>
      <c r="R218" s="71"/>
      <c r="S218" s="71"/>
      <c r="T218" s="71"/>
      <c r="U218" s="71"/>
      <c r="V218" s="71"/>
      <c r="W218" s="71"/>
      <c r="X218" s="71"/>
      <c r="Y218" s="71"/>
      <c r="Z218" s="72"/>
      <c r="AA218" s="73"/>
    </row>
    <row r="219" spans="2:27" ht="20.25" customHeight="1" x14ac:dyDescent="0.25">
      <c r="B219" s="70"/>
      <c r="C219" s="71"/>
      <c r="D219" s="71"/>
      <c r="E219" s="71"/>
      <c r="F219" s="72"/>
      <c r="G219" s="71"/>
      <c r="H219" s="71"/>
      <c r="I219" s="71"/>
      <c r="J219" s="71"/>
      <c r="K219" s="71"/>
      <c r="L219" s="71"/>
      <c r="M219" s="71"/>
      <c r="N219" s="71"/>
      <c r="O219" s="71"/>
      <c r="P219" s="71"/>
      <c r="Q219" s="71"/>
      <c r="R219" s="71"/>
      <c r="S219" s="71"/>
      <c r="T219" s="71"/>
      <c r="U219" s="71"/>
      <c r="V219" s="71"/>
      <c r="W219" s="71"/>
      <c r="X219" s="71"/>
      <c r="Y219" s="71"/>
      <c r="Z219" s="72"/>
      <c r="AA219" s="73"/>
    </row>
    <row r="220" spans="2:27" ht="20.25" customHeight="1" x14ac:dyDescent="0.25">
      <c r="B220" s="70"/>
      <c r="C220" s="71"/>
      <c r="D220" s="71"/>
      <c r="E220" s="71"/>
      <c r="F220" s="72"/>
      <c r="G220" s="71"/>
      <c r="H220" s="71"/>
      <c r="I220" s="71"/>
      <c r="J220" s="71"/>
      <c r="K220" s="71"/>
      <c r="L220" s="71"/>
      <c r="M220" s="71"/>
      <c r="N220" s="71"/>
      <c r="O220" s="71"/>
      <c r="P220" s="71"/>
      <c r="Q220" s="71"/>
      <c r="R220" s="71"/>
      <c r="S220" s="71"/>
      <c r="T220" s="71"/>
      <c r="U220" s="71"/>
      <c r="V220" s="71"/>
      <c r="W220" s="71"/>
      <c r="X220" s="71"/>
      <c r="Y220" s="71"/>
      <c r="Z220" s="72"/>
      <c r="AA220" s="73"/>
    </row>
    <row r="221" spans="2:27" ht="20.25" customHeight="1" x14ac:dyDescent="0.25">
      <c r="B221" s="70"/>
      <c r="C221" s="71"/>
      <c r="D221" s="71"/>
      <c r="E221" s="71"/>
      <c r="F221" s="72"/>
      <c r="G221" s="71"/>
      <c r="H221" s="71"/>
      <c r="I221" s="71"/>
      <c r="J221" s="71"/>
      <c r="K221" s="71"/>
      <c r="L221" s="71"/>
      <c r="M221" s="71"/>
      <c r="N221" s="71"/>
      <c r="O221" s="71"/>
      <c r="P221" s="71"/>
      <c r="Q221" s="71"/>
      <c r="R221" s="71"/>
      <c r="S221" s="71"/>
      <c r="T221" s="71"/>
      <c r="U221" s="71"/>
      <c r="V221" s="71"/>
      <c r="W221" s="71"/>
      <c r="X221" s="71"/>
      <c r="Y221" s="71"/>
      <c r="Z221" s="72"/>
      <c r="AA221" s="73"/>
    </row>
    <row r="222" spans="2:27" ht="20.25" customHeight="1" x14ac:dyDescent="0.25">
      <c r="B222" s="70"/>
      <c r="C222" s="71"/>
      <c r="D222" s="71"/>
      <c r="E222" s="71"/>
      <c r="F222" s="72"/>
      <c r="G222" s="71"/>
      <c r="H222" s="71"/>
      <c r="I222" s="71"/>
      <c r="J222" s="71"/>
      <c r="K222" s="71"/>
      <c r="L222" s="71"/>
      <c r="M222" s="71"/>
      <c r="N222" s="71"/>
      <c r="O222" s="71"/>
      <c r="P222" s="71"/>
      <c r="Q222" s="71"/>
      <c r="R222" s="71"/>
      <c r="S222" s="71"/>
      <c r="T222" s="71"/>
      <c r="U222" s="71"/>
      <c r="V222" s="71"/>
      <c r="W222" s="71"/>
      <c r="X222" s="71"/>
      <c r="Y222" s="71"/>
      <c r="Z222" s="72"/>
      <c r="AA222" s="73"/>
    </row>
    <row r="223" spans="2:27" ht="20.25" customHeight="1" x14ac:dyDescent="0.25">
      <c r="B223" s="70"/>
      <c r="C223" s="71"/>
      <c r="D223" s="71"/>
      <c r="E223" s="71"/>
      <c r="F223" s="72"/>
      <c r="G223" s="71"/>
      <c r="H223" s="71"/>
      <c r="I223" s="71"/>
      <c r="J223" s="71"/>
      <c r="K223" s="71"/>
      <c r="L223" s="71"/>
      <c r="M223" s="71"/>
      <c r="N223" s="71"/>
      <c r="O223" s="71"/>
      <c r="P223" s="71"/>
      <c r="Q223" s="71"/>
      <c r="R223" s="71"/>
      <c r="S223" s="71"/>
      <c r="T223" s="71"/>
      <c r="U223" s="71"/>
      <c r="V223" s="71"/>
      <c r="W223" s="71"/>
      <c r="X223" s="71"/>
      <c r="Y223" s="71"/>
      <c r="Z223" s="72"/>
      <c r="AA223" s="73"/>
    </row>
    <row r="224" spans="2:27" ht="20.25" customHeight="1" x14ac:dyDescent="0.25">
      <c r="B224" s="70"/>
      <c r="C224" s="71"/>
      <c r="D224" s="71"/>
      <c r="E224" s="71"/>
      <c r="F224" s="72"/>
      <c r="G224" s="71"/>
      <c r="H224" s="71"/>
      <c r="I224" s="71"/>
      <c r="J224" s="71"/>
      <c r="K224" s="71"/>
      <c r="L224" s="71"/>
      <c r="M224" s="71"/>
      <c r="N224" s="71"/>
      <c r="O224" s="71"/>
      <c r="P224" s="71"/>
      <c r="Q224" s="71"/>
      <c r="R224" s="71"/>
      <c r="S224" s="71"/>
      <c r="T224" s="71"/>
      <c r="U224" s="71"/>
      <c r="V224" s="71"/>
      <c r="W224" s="71"/>
      <c r="X224" s="71"/>
      <c r="Y224" s="71"/>
      <c r="Z224" s="72"/>
      <c r="AA224" s="73"/>
    </row>
    <row r="225" spans="2:27" ht="20.25" customHeight="1" x14ac:dyDescent="0.25">
      <c r="B225" s="70"/>
      <c r="C225" s="71"/>
      <c r="D225" s="71"/>
      <c r="E225" s="71"/>
      <c r="F225" s="72"/>
      <c r="G225" s="71"/>
      <c r="H225" s="71"/>
      <c r="I225" s="71"/>
      <c r="J225" s="71"/>
      <c r="K225" s="71"/>
      <c r="L225" s="71"/>
      <c r="M225" s="71"/>
      <c r="N225" s="71"/>
      <c r="O225" s="71"/>
      <c r="P225" s="71"/>
      <c r="Q225" s="71"/>
      <c r="R225" s="71"/>
      <c r="S225" s="71"/>
      <c r="T225" s="71"/>
      <c r="U225" s="71"/>
      <c r="V225" s="71"/>
      <c r="W225" s="71"/>
      <c r="X225" s="71"/>
      <c r="Y225" s="71"/>
      <c r="Z225" s="72"/>
      <c r="AA225" s="73"/>
    </row>
    <row r="226" spans="2:27" ht="20.25" customHeight="1" x14ac:dyDescent="0.25">
      <c r="B226" s="70"/>
      <c r="C226" s="71"/>
      <c r="D226" s="71"/>
      <c r="E226" s="71"/>
      <c r="F226" s="72"/>
      <c r="G226" s="71"/>
      <c r="H226" s="71"/>
      <c r="I226" s="71"/>
      <c r="J226" s="71"/>
      <c r="K226" s="71"/>
      <c r="L226" s="71"/>
      <c r="M226" s="71"/>
      <c r="N226" s="71"/>
      <c r="O226" s="71"/>
      <c r="P226" s="71"/>
      <c r="Q226" s="71"/>
      <c r="R226" s="71"/>
      <c r="S226" s="71"/>
      <c r="T226" s="71"/>
      <c r="U226" s="71"/>
      <c r="V226" s="71"/>
      <c r="W226" s="71"/>
      <c r="X226" s="71"/>
      <c r="Y226" s="71"/>
      <c r="Z226" s="72"/>
      <c r="AA226" s="73"/>
    </row>
    <row r="227" spans="2:27" ht="20.25" customHeight="1" x14ac:dyDescent="0.25">
      <c r="B227" s="70"/>
      <c r="C227" s="71"/>
      <c r="D227" s="71"/>
      <c r="E227" s="71"/>
      <c r="F227" s="72"/>
      <c r="G227" s="71"/>
      <c r="H227" s="71"/>
      <c r="I227" s="71"/>
      <c r="J227" s="71"/>
      <c r="K227" s="71"/>
      <c r="L227" s="71"/>
      <c r="M227" s="71"/>
      <c r="N227" s="71"/>
      <c r="O227" s="71"/>
      <c r="P227" s="71"/>
      <c r="Q227" s="71"/>
      <c r="R227" s="71"/>
      <c r="S227" s="71"/>
      <c r="T227" s="71"/>
      <c r="U227" s="71"/>
      <c r="V227" s="71"/>
      <c r="W227" s="71"/>
      <c r="X227" s="71"/>
      <c r="Y227" s="71"/>
      <c r="Z227" s="72"/>
      <c r="AA227" s="73"/>
    </row>
    <row r="228" spans="2:27" ht="20.25" customHeight="1" x14ac:dyDescent="0.25">
      <c r="B228" s="70"/>
      <c r="C228" s="71"/>
      <c r="D228" s="71"/>
      <c r="E228" s="71"/>
      <c r="F228" s="72"/>
      <c r="G228" s="71"/>
      <c r="H228" s="71"/>
      <c r="I228" s="71"/>
      <c r="J228" s="71"/>
      <c r="K228" s="71"/>
      <c r="L228" s="71"/>
      <c r="M228" s="71"/>
      <c r="N228" s="71"/>
      <c r="O228" s="71"/>
      <c r="P228" s="71"/>
      <c r="Q228" s="71"/>
      <c r="R228" s="71"/>
      <c r="S228" s="71"/>
      <c r="T228" s="71"/>
      <c r="U228" s="71"/>
      <c r="V228" s="71"/>
      <c r="W228" s="71"/>
      <c r="X228" s="71"/>
      <c r="Y228" s="71"/>
      <c r="Z228" s="72"/>
      <c r="AA228" s="73"/>
    </row>
    <row r="229" spans="2:27" ht="20.25" customHeight="1" x14ac:dyDescent="0.25">
      <c r="B229" s="70"/>
      <c r="C229" s="71"/>
      <c r="D229" s="71"/>
      <c r="E229" s="71"/>
      <c r="F229" s="72"/>
      <c r="G229" s="71"/>
      <c r="H229" s="71"/>
      <c r="I229" s="71"/>
      <c r="J229" s="71"/>
      <c r="K229" s="71"/>
      <c r="L229" s="71"/>
      <c r="M229" s="71"/>
      <c r="N229" s="71"/>
      <c r="O229" s="71"/>
      <c r="P229" s="71"/>
      <c r="Q229" s="71"/>
      <c r="R229" s="71"/>
      <c r="S229" s="71"/>
      <c r="T229" s="71"/>
      <c r="U229" s="71"/>
      <c r="V229" s="71"/>
      <c r="W229" s="71"/>
      <c r="X229" s="71"/>
      <c r="Y229" s="71"/>
      <c r="Z229" s="72"/>
      <c r="AA229" s="73"/>
    </row>
    <row r="230" spans="2:27" ht="20.25" customHeight="1" x14ac:dyDescent="0.25">
      <c r="B230" s="70"/>
      <c r="C230" s="71"/>
      <c r="D230" s="71"/>
      <c r="E230" s="71"/>
      <c r="F230" s="72"/>
      <c r="G230" s="71"/>
      <c r="H230" s="71"/>
      <c r="I230" s="71"/>
      <c r="J230" s="71"/>
      <c r="K230" s="71"/>
      <c r="L230" s="71"/>
      <c r="M230" s="71"/>
      <c r="N230" s="71"/>
      <c r="O230" s="71"/>
      <c r="P230" s="71"/>
      <c r="Q230" s="71"/>
      <c r="R230" s="71"/>
      <c r="S230" s="71"/>
      <c r="T230" s="71"/>
      <c r="U230" s="71"/>
      <c r="V230" s="71"/>
      <c r="W230" s="71"/>
      <c r="X230" s="71"/>
      <c r="Y230" s="71"/>
      <c r="Z230" s="72"/>
      <c r="AA230" s="73"/>
    </row>
    <row r="231" spans="2:27" ht="20.25" customHeight="1" x14ac:dyDescent="0.25">
      <c r="B231" s="70"/>
      <c r="C231" s="71"/>
      <c r="D231" s="71"/>
      <c r="E231" s="71"/>
      <c r="F231" s="72"/>
      <c r="G231" s="71"/>
      <c r="H231" s="71"/>
      <c r="I231" s="71"/>
      <c r="J231" s="71"/>
      <c r="K231" s="71"/>
      <c r="L231" s="71"/>
      <c r="M231" s="71"/>
      <c r="N231" s="71"/>
      <c r="O231" s="71"/>
      <c r="P231" s="71"/>
      <c r="Q231" s="71"/>
      <c r="R231" s="71"/>
      <c r="S231" s="71"/>
      <c r="T231" s="71"/>
      <c r="U231" s="71"/>
      <c r="V231" s="71"/>
      <c r="W231" s="71"/>
      <c r="X231" s="71"/>
      <c r="Y231" s="71"/>
      <c r="Z231" s="72"/>
      <c r="AA231" s="73"/>
    </row>
    <row r="232" spans="2:27" ht="20.25" customHeight="1" x14ac:dyDescent="0.25">
      <c r="B232" s="70"/>
      <c r="C232" s="71"/>
      <c r="D232" s="71"/>
      <c r="E232" s="71"/>
      <c r="F232" s="72"/>
      <c r="G232" s="71"/>
      <c r="H232" s="71"/>
      <c r="I232" s="71"/>
      <c r="J232" s="71"/>
      <c r="K232" s="71"/>
      <c r="L232" s="71"/>
      <c r="M232" s="71"/>
      <c r="N232" s="71"/>
      <c r="O232" s="71"/>
      <c r="P232" s="71"/>
      <c r="Q232" s="71"/>
      <c r="R232" s="71"/>
      <c r="S232" s="71"/>
      <c r="T232" s="71"/>
      <c r="U232" s="71"/>
      <c r="V232" s="71"/>
      <c r="W232" s="71"/>
      <c r="X232" s="71"/>
      <c r="Y232" s="71"/>
      <c r="Z232" s="72"/>
      <c r="AA232" s="73"/>
    </row>
    <row r="233" spans="2:27" ht="20.25" customHeight="1" x14ac:dyDescent="0.25">
      <c r="B233" s="70"/>
      <c r="C233" s="71"/>
      <c r="D233" s="71"/>
      <c r="E233" s="71"/>
      <c r="F233" s="72"/>
      <c r="G233" s="71"/>
      <c r="H233" s="71"/>
      <c r="I233" s="71"/>
      <c r="J233" s="71"/>
      <c r="K233" s="71"/>
      <c r="L233" s="71"/>
      <c r="M233" s="71"/>
      <c r="N233" s="71"/>
      <c r="O233" s="71"/>
      <c r="P233" s="71"/>
      <c r="Q233" s="71"/>
      <c r="R233" s="71"/>
      <c r="S233" s="71"/>
      <c r="T233" s="71"/>
      <c r="U233" s="71"/>
      <c r="V233" s="71"/>
      <c r="W233" s="71"/>
      <c r="X233" s="71"/>
      <c r="Y233" s="71"/>
      <c r="Z233" s="72"/>
      <c r="AA233" s="73"/>
    </row>
    <row r="234" spans="2:27" ht="20.25" customHeight="1" x14ac:dyDescent="0.25">
      <c r="B234" s="70"/>
      <c r="C234" s="71"/>
      <c r="D234" s="71"/>
      <c r="E234" s="71"/>
      <c r="F234" s="72"/>
      <c r="G234" s="71"/>
      <c r="H234" s="71"/>
      <c r="I234" s="71"/>
      <c r="J234" s="71"/>
      <c r="K234" s="71"/>
      <c r="L234" s="71"/>
      <c r="M234" s="71"/>
      <c r="N234" s="71"/>
      <c r="O234" s="71"/>
      <c r="P234" s="71"/>
      <c r="Q234" s="71"/>
      <c r="R234" s="71"/>
      <c r="S234" s="71"/>
      <c r="T234" s="71"/>
      <c r="U234" s="71"/>
      <c r="V234" s="71"/>
      <c r="W234" s="71"/>
      <c r="X234" s="71"/>
      <c r="Y234" s="71"/>
      <c r="Z234" s="72"/>
      <c r="AA234" s="73"/>
    </row>
    <row r="235" spans="2:27" ht="20.25" customHeight="1" x14ac:dyDescent="0.25">
      <c r="B235" s="70"/>
      <c r="C235" s="71"/>
      <c r="D235" s="71"/>
      <c r="E235" s="71"/>
      <c r="F235" s="72"/>
      <c r="G235" s="71"/>
      <c r="H235" s="71"/>
      <c r="I235" s="71"/>
      <c r="J235" s="71"/>
      <c r="K235" s="71"/>
      <c r="L235" s="71"/>
      <c r="M235" s="71"/>
      <c r="N235" s="71"/>
      <c r="O235" s="71"/>
      <c r="P235" s="71"/>
      <c r="Q235" s="71"/>
      <c r="R235" s="71"/>
      <c r="S235" s="71"/>
      <c r="T235" s="71"/>
      <c r="U235" s="71"/>
      <c r="V235" s="71"/>
      <c r="W235" s="71"/>
      <c r="X235" s="71"/>
      <c r="Y235" s="71"/>
      <c r="Z235" s="72"/>
      <c r="AA235" s="73"/>
    </row>
    <row r="236" spans="2:27" ht="20.25" customHeight="1" x14ac:dyDescent="0.25">
      <c r="B236" s="70"/>
      <c r="C236" s="71"/>
      <c r="D236" s="71"/>
      <c r="E236" s="71"/>
      <c r="F236" s="72"/>
      <c r="G236" s="71"/>
      <c r="H236" s="71"/>
      <c r="I236" s="71"/>
      <c r="J236" s="71"/>
      <c r="K236" s="71"/>
      <c r="L236" s="71"/>
      <c r="M236" s="71"/>
      <c r="N236" s="71"/>
      <c r="O236" s="71"/>
      <c r="P236" s="71"/>
      <c r="Q236" s="71"/>
      <c r="R236" s="71"/>
      <c r="S236" s="71"/>
      <c r="T236" s="71"/>
      <c r="U236" s="71"/>
      <c r="V236" s="71"/>
      <c r="W236" s="71"/>
      <c r="X236" s="71"/>
      <c r="Y236" s="71"/>
      <c r="Z236" s="72"/>
      <c r="AA236" s="73"/>
    </row>
    <row r="237" spans="2:27" ht="20.25" customHeight="1" x14ac:dyDescent="0.25">
      <c r="B237" s="70"/>
      <c r="C237" s="71"/>
      <c r="D237" s="71"/>
      <c r="E237" s="71"/>
      <c r="F237" s="72"/>
      <c r="G237" s="71"/>
      <c r="H237" s="71"/>
      <c r="I237" s="71"/>
      <c r="J237" s="71"/>
      <c r="K237" s="71"/>
      <c r="L237" s="71"/>
      <c r="M237" s="71"/>
      <c r="N237" s="71"/>
      <c r="O237" s="71"/>
      <c r="P237" s="71"/>
      <c r="Q237" s="71"/>
      <c r="R237" s="71"/>
      <c r="S237" s="71"/>
      <c r="T237" s="71"/>
      <c r="U237" s="71"/>
      <c r="V237" s="71"/>
      <c r="W237" s="71"/>
      <c r="X237" s="71"/>
      <c r="Y237" s="71"/>
      <c r="Z237" s="72"/>
      <c r="AA237" s="73"/>
    </row>
    <row r="238" spans="2:27" ht="20.25" customHeight="1" x14ac:dyDescent="0.25">
      <c r="B238" s="70"/>
      <c r="C238" s="71"/>
      <c r="D238" s="71"/>
      <c r="E238" s="71"/>
      <c r="F238" s="72"/>
      <c r="G238" s="71"/>
      <c r="H238" s="71"/>
      <c r="I238" s="71"/>
      <c r="J238" s="71"/>
      <c r="K238" s="71"/>
      <c r="L238" s="71"/>
      <c r="M238" s="71"/>
      <c r="N238" s="71"/>
      <c r="O238" s="71"/>
      <c r="P238" s="71"/>
      <c r="Q238" s="71"/>
      <c r="R238" s="71"/>
      <c r="S238" s="71"/>
      <c r="T238" s="71"/>
      <c r="U238" s="71"/>
      <c r="V238" s="71"/>
      <c r="W238" s="71"/>
      <c r="X238" s="71"/>
      <c r="Y238" s="71"/>
      <c r="Z238" s="72"/>
      <c r="AA238" s="73"/>
    </row>
    <row r="239" spans="2:27" ht="20.25" customHeight="1" x14ac:dyDescent="0.25">
      <c r="B239" s="70"/>
      <c r="C239" s="71"/>
      <c r="D239" s="71"/>
      <c r="E239" s="71"/>
      <c r="F239" s="72"/>
      <c r="G239" s="71"/>
      <c r="H239" s="71"/>
      <c r="I239" s="71"/>
      <c r="J239" s="71"/>
      <c r="K239" s="71"/>
      <c r="L239" s="71"/>
      <c r="M239" s="71"/>
      <c r="N239" s="71"/>
      <c r="O239" s="71"/>
      <c r="P239" s="71"/>
      <c r="Q239" s="71"/>
      <c r="R239" s="71"/>
      <c r="S239" s="71"/>
      <c r="T239" s="71"/>
      <c r="U239" s="71"/>
      <c r="V239" s="71"/>
      <c r="W239" s="71"/>
      <c r="X239" s="71"/>
      <c r="Y239" s="71"/>
      <c r="Z239" s="72"/>
      <c r="AA239" s="73"/>
    </row>
    <row r="240" spans="2:27" ht="20.25" customHeight="1" x14ac:dyDescent="0.25">
      <c r="B240" s="70"/>
      <c r="C240" s="71"/>
      <c r="D240" s="71"/>
      <c r="E240" s="71"/>
      <c r="F240" s="72"/>
      <c r="G240" s="71"/>
      <c r="H240" s="71"/>
      <c r="I240" s="71"/>
      <c r="J240" s="71"/>
      <c r="K240" s="71"/>
      <c r="L240" s="71"/>
      <c r="M240" s="71"/>
      <c r="N240" s="71"/>
      <c r="O240" s="71"/>
      <c r="P240" s="71"/>
      <c r="Q240" s="71"/>
      <c r="R240" s="71"/>
      <c r="S240" s="71"/>
      <c r="T240" s="71"/>
      <c r="U240" s="71"/>
      <c r="V240" s="71"/>
      <c r="W240" s="71"/>
      <c r="X240" s="71"/>
      <c r="Y240" s="71"/>
      <c r="Z240" s="72"/>
      <c r="AA240" s="73"/>
    </row>
    <row r="241" spans="2:27" ht="20.25" customHeight="1" x14ac:dyDescent="0.25">
      <c r="B241" s="70"/>
      <c r="C241" s="71"/>
      <c r="D241" s="71"/>
      <c r="E241" s="71"/>
      <c r="F241" s="72"/>
      <c r="G241" s="71"/>
      <c r="H241" s="71"/>
      <c r="I241" s="71"/>
      <c r="J241" s="71"/>
      <c r="K241" s="71"/>
      <c r="L241" s="71"/>
      <c r="M241" s="71"/>
      <c r="N241" s="71"/>
      <c r="O241" s="71"/>
      <c r="P241" s="71"/>
      <c r="Q241" s="71"/>
      <c r="R241" s="71"/>
      <c r="S241" s="71"/>
      <c r="T241" s="71"/>
      <c r="U241" s="71"/>
      <c r="V241" s="71"/>
      <c r="W241" s="71"/>
      <c r="X241" s="71"/>
      <c r="Y241" s="71"/>
      <c r="Z241" s="72"/>
      <c r="AA241" s="73"/>
    </row>
    <row r="242" spans="2:27" ht="20.25" customHeight="1" x14ac:dyDescent="0.25">
      <c r="B242" s="70"/>
      <c r="C242" s="71"/>
      <c r="D242" s="71"/>
      <c r="E242" s="71"/>
      <c r="F242" s="72"/>
      <c r="G242" s="71"/>
      <c r="H242" s="71"/>
      <c r="I242" s="71"/>
      <c r="J242" s="71"/>
      <c r="K242" s="71"/>
      <c r="L242" s="71"/>
      <c r="M242" s="71"/>
      <c r="N242" s="71"/>
      <c r="O242" s="71"/>
      <c r="P242" s="71"/>
      <c r="Q242" s="71"/>
      <c r="R242" s="71"/>
      <c r="S242" s="71"/>
      <c r="T242" s="71"/>
      <c r="U242" s="71"/>
      <c r="V242" s="71"/>
      <c r="W242" s="71"/>
      <c r="X242" s="71"/>
      <c r="Y242" s="71"/>
      <c r="Z242" s="72"/>
      <c r="AA242" s="73"/>
    </row>
    <row r="243" spans="2:27" ht="20.25" customHeight="1" x14ac:dyDescent="0.25">
      <c r="B243" s="70"/>
      <c r="C243" s="71"/>
      <c r="D243" s="71"/>
      <c r="E243" s="71"/>
      <c r="F243" s="72"/>
      <c r="G243" s="71"/>
      <c r="H243" s="71"/>
      <c r="I243" s="71"/>
      <c r="J243" s="71"/>
      <c r="K243" s="71"/>
      <c r="L243" s="71"/>
      <c r="M243" s="71"/>
      <c r="N243" s="71"/>
      <c r="O243" s="71"/>
      <c r="P243" s="71"/>
      <c r="Q243" s="71"/>
      <c r="R243" s="71"/>
      <c r="S243" s="71"/>
      <c r="T243" s="71"/>
      <c r="U243" s="71"/>
      <c r="V243" s="71"/>
      <c r="W243" s="71"/>
      <c r="X243" s="71"/>
      <c r="Y243" s="71"/>
      <c r="Z243" s="72"/>
      <c r="AA243" s="73"/>
    </row>
    <row r="244" spans="2:27" ht="20.25" customHeight="1" x14ac:dyDescent="0.25">
      <c r="B244" s="70"/>
      <c r="C244" s="71"/>
      <c r="D244" s="71"/>
      <c r="E244" s="71"/>
      <c r="F244" s="72"/>
      <c r="G244" s="71"/>
      <c r="H244" s="71"/>
      <c r="I244" s="71"/>
      <c r="J244" s="71"/>
      <c r="K244" s="71"/>
      <c r="L244" s="71"/>
      <c r="M244" s="71"/>
      <c r="N244" s="71"/>
      <c r="O244" s="71"/>
      <c r="P244" s="71"/>
      <c r="Q244" s="71"/>
      <c r="R244" s="71"/>
      <c r="S244" s="71"/>
      <c r="T244" s="71"/>
      <c r="U244" s="71"/>
      <c r="V244" s="71"/>
      <c r="W244" s="71"/>
      <c r="X244" s="71"/>
      <c r="Y244" s="71"/>
      <c r="Z244" s="72"/>
      <c r="AA244" s="73"/>
    </row>
    <row r="245" spans="2:27" ht="20.25" customHeight="1" x14ac:dyDescent="0.25">
      <c r="B245" s="70"/>
      <c r="C245" s="71"/>
      <c r="D245" s="71"/>
      <c r="E245" s="71"/>
      <c r="F245" s="72"/>
      <c r="G245" s="71"/>
      <c r="H245" s="71"/>
      <c r="I245" s="71"/>
      <c r="J245" s="71"/>
      <c r="K245" s="71"/>
      <c r="L245" s="71"/>
      <c r="M245" s="71"/>
      <c r="N245" s="71"/>
      <c r="O245" s="71"/>
      <c r="P245" s="71"/>
      <c r="Q245" s="71"/>
      <c r="R245" s="71"/>
      <c r="S245" s="71"/>
      <c r="T245" s="71"/>
      <c r="U245" s="71"/>
      <c r="V245" s="71"/>
      <c r="W245" s="71"/>
      <c r="X245" s="71"/>
      <c r="Y245" s="71"/>
      <c r="Z245" s="72"/>
      <c r="AA245" s="73"/>
    </row>
    <row r="246" spans="2:27" ht="20.25" customHeight="1" x14ac:dyDescent="0.25">
      <c r="B246" s="70"/>
      <c r="C246" s="71"/>
      <c r="D246" s="71"/>
      <c r="E246" s="71"/>
      <c r="F246" s="72"/>
      <c r="G246" s="71"/>
      <c r="H246" s="71"/>
      <c r="I246" s="71"/>
      <c r="J246" s="71"/>
      <c r="K246" s="71"/>
      <c r="L246" s="71"/>
      <c r="M246" s="71"/>
      <c r="N246" s="71"/>
      <c r="O246" s="71"/>
      <c r="P246" s="71"/>
      <c r="Q246" s="71"/>
      <c r="R246" s="71"/>
      <c r="S246" s="71"/>
      <c r="T246" s="71"/>
      <c r="U246" s="71"/>
      <c r="V246" s="71"/>
      <c r="W246" s="71"/>
      <c r="X246" s="71"/>
      <c r="Y246" s="71"/>
      <c r="Z246" s="72"/>
      <c r="AA246" s="73"/>
    </row>
    <row r="247" spans="2:27" ht="20.25" customHeight="1" x14ac:dyDescent="0.25">
      <c r="B247" s="70"/>
      <c r="C247" s="71"/>
      <c r="D247" s="71"/>
      <c r="E247" s="71"/>
      <c r="F247" s="72"/>
      <c r="G247" s="71"/>
      <c r="H247" s="71"/>
      <c r="I247" s="71"/>
      <c r="J247" s="71"/>
      <c r="K247" s="71"/>
      <c r="L247" s="71"/>
      <c r="M247" s="71"/>
      <c r="N247" s="71"/>
      <c r="O247" s="71"/>
      <c r="P247" s="71"/>
      <c r="Q247" s="71"/>
      <c r="R247" s="71"/>
      <c r="S247" s="71"/>
      <c r="T247" s="71"/>
      <c r="U247" s="71"/>
      <c r="V247" s="71"/>
      <c r="W247" s="71"/>
      <c r="X247" s="71"/>
      <c r="Y247" s="71"/>
      <c r="Z247" s="72"/>
      <c r="AA247" s="73"/>
    </row>
    <row r="248" spans="2:27" ht="20.25" customHeight="1" x14ac:dyDescent="0.25">
      <c r="B248" s="70"/>
      <c r="C248" s="71"/>
      <c r="D248" s="71"/>
      <c r="E248" s="71"/>
      <c r="F248" s="72"/>
      <c r="G248" s="71"/>
      <c r="H248" s="71"/>
      <c r="I248" s="71"/>
      <c r="J248" s="71"/>
      <c r="K248" s="71"/>
      <c r="L248" s="71"/>
      <c r="M248" s="71"/>
      <c r="N248" s="71"/>
      <c r="O248" s="71"/>
      <c r="P248" s="71"/>
      <c r="Q248" s="71"/>
      <c r="R248" s="71"/>
      <c r="S248" s="71"/>
      <c r="T248" s="71"/>
      <c r="U248" s="71"/>
      <c r="V248" s="71"/>
      <c r="W248" s="71"/>
      <c r="X248" s="71"/>
      <c r="Y248" s="71"/>
      <c r="Z248" s="72"/>
      <c r="AA248" s="73"/>
    </row>
    <row r="249" spans="2:27" ht="20.25" customHeight="1" x14ac:dyDescent="0.25">
      <c r="B249" s="70"/>
      <c r="C249" s="71"/>
      <c r="D249" s="71"/>
      <c r="E249" s="71"/>
      <c r="F249" s="72"/>
      <c r="G249" s="71"/>
      <c r="H249" s="71"/>
      <c r="I249" s="71"/>
      <c r="J249" s="71"/>
      <c r="K249" s="71"/>
      <c r="L249" s="71"/>
      <c r="M249" s="71"/>
      <c r="N249" s="71"/>
      <c r="O249" s="71"/>
      <c r="P249" s="71"/>
      <c r="Q249" s="71"/>
      <c r="R249" s="71"/>
      <c r="S249" s="71"/>
      <c r="T249" s="71"/>
      <c r="U249" s="71"/>
      <c r="V249" s="71"/>
      <c r="W249" s="71"/>
      <c r="X249" s="71"/>
      <c r="Y249" s="71"/>
      <c r="Z249" s="72"/>
      <c r="AA249" s="73"/>
    </row>
    <row r="250" spans="2:27" ht="20.25" customHeight="1" x14ac:dyDescent="0.25">
      <c r="B250" s="70"/>
      <c r="C250" s="71"/>
      <c r="D250" s="71"/>
      <c r="E250" s="71"/>
      <c r="F250" s="72"/>
      <c r="G250" s="71"/>
      <c r="H250" s="71"/>
      <c r="I250" s="71"/>
      <c r="J250" s="71"/>
      <c r="K250" s="71"/>
      <c r="L250" s="71"/>
      <c r="M250" s="71"/>
      <c r="N250" s="71"/>
      <c r="O250" s="71"/>
      <c r="P250" s="71"/>
      <c r="Q250" s="71"/>
      <c r="R250" s="71"/>
      <c r="S250" s="71"/>
      <c r="T250" s="71"/>
      <c r="U250" s="71"/>
      <c r="V250" s="71"/>
      <c r="W250" s="71"/>
      <c r="X250" s="71"/>
      <c r="Y250" s="71"/>
      <c r="Z250" s="72"/>
      <c r="AA250" s="73"/>
    </row>
    <row r="251" spans="2:27" ht="20.25" customHeight="1" x14ac:dyDescent="0.25">
      <c r="B251" s="70"/>
      <c r="C251" s="71"/>
      <c r="D251" s="71"/>
      <c r="E251" s="71"/>
      <c r="F251" s="72"/>
      <c r="G251" s="71"/>
      <c r="H251" s="71"/>
      <c r="I251" s="71"/>
      <c r="J251" s="71"/>
      <c r="K251" s="71"/>
      <c r="L251" s="71"/>
      <c r="M251" s="71"/>
      <c r="N251" s="71"/>
      <c r="O251" s="71"/>
      <c r="P251" s="71"/>
      <c r="Q251" s="71"/>
      <c r="R251" s="71"/>
      <c r="S251" s="71"/>
      <c r="T251" s="71"/>
      <c r="U251" s="71"/>
      <c r="V251" s="71"/>
      <c r="W251" s="71"/>
      <c r="X251" s="71"/>
      <c r="Y251" s="71"/>
      <c r="Z251" s="72"/>
      <c r="AA251" s="73"/>
    </row>
    <row r="252" spans="2:27" ht="20.25" customHeight="1" x14ac:dyDescent="0.25">
      <c r="B252" s="70"/>
      <c r="C252" s="71"/>
      <c r="D252" s="71"/>
      <c r="E252" s="71"/>
      <c r="F252" s="72"/>
      <c r="G252" s="71"/>
      <c r="H252" s="71"/>
      <c r="I252" s="71"/>
      <c r="J252" s="71"/>
      <c r="K252" s="71"/>
      <c r="L252" s="71"/>
      <c r="M252" s="71"/>
      <c r="N252" s="71"/>
      <c r="O252" s="71"/>
      <c r="P252" s="71"/>
      <c r="Q252" s="71"/>
      <c r="R252" s="71"/>
      <c r="S252" s="71"/>
      <c r="T252" s="71"/>
      <c r="U252" s="71"/>
      <c r="V252" s="71"/>
      <c r="W252" s="71"/>
      <c r="X252" s="71"/>
      <c r="Y252" s="71"/>
      <c r="Z252" s="72"/>
      <c r="AA252" s="73"/>
    </row>
    <row r="253" spans="2:27" ht="20.25" customHeight="1" x14ac:dyDescent="0.25">
      <c r="B253" s="70"/>
      <c r="C253" s="71"/>
      <c r="D253" s="71"/>
      <c r="E253" s="71"/>
      <c r="F253" s="72"/>
      <c r="G253" s="71"/>
      <c r="H253" s="71"/>
      <c r="I253" s="71"/>
      <c r="J253" s="71"/>
      <c r="K253" s="71"/>
      <c r="L253" s="71"/>
      <c r="M253" s="71"/>
      <c r="N253" s="71"/>
      <c r="O253" s="71"/>
      <c r="P253" s="71"/>
      <c r="Q253" s="71"/>
      <c r="R253" s="71"/>
      <c r="S253" s="71"/>
      <c r="T253" s="71"/>
      <c r="U253" s="71"/>
      <c r="V253" s="71"/>
      <c r="W253" s="71"/>
      <c r="X253" s="71"/>
      <c r="Y253" s="71"/>
      <c r="Z253" s="72"/>
      <c r="AA253" s="73"/>
    </row>
    <row r="254" spans="2:27" ht="20.25" customHeight="1" x14ac:dyDescent="0.25">
      <c r="B254" s="70"/>
      <c r="C254" s="71"/>
      <c r="D254" s="71"/>
      <c r="E254" s="71"/>
      <c r="F254" s="72"/>
      <c r="G254" s="71"/>
      <c r="H254" s="71"/>
      <c r="I254" s="71"/>
      <c r="J254" s="71"/>
      <c r="K254" s="71"/>
      <c r="L254" s="71"/>
      <c r="M254" s="71"/>
      <c r="N254" s="71"/>
      <c r="O254" s="71"/>
      <c r="P254" s="71"/>
      <c r="Q254" s="71"/>
      <c r="R254" s="71"/>
      <c r="S254" s="71"/>
      <c r="T254" s="71"/>
      <c r="U254" s="71"/>
      <c r="V254" s="71"/>
      <c r="W254" s="71"/>
      <c r="X254" s="71"/>
      <c r="Y254" s="71"/>
      <c r="Z254" s="72"/>
      <c r="AA254" s="73"/>
    </row>
    <row r="255" spans="2:27" ht="20.25" customHeight="1" x14ac:dyDescent="0.25">
      <c r="B255" s="70"/>
      <c r="C255" s="71"/>
      <c r="D255" s="71"/>
      <c r="E255" s="71"/>
      <c r="F255" s="72"/>
      <c r="G255" s="71"/>
      <c r="H255" s="71"/>
      <c r="I255" s="71"/>
      <c r="J255" s="71"/>
      <c r="K255" s="71"/>
      <c r="L255" s="71"/>
      <c r="M255" s="71"/>
      <c r="N255" s="71"/>
      <c r="O255" s="71"/>
      <c r="P255" s="71"/>
      <c r="Q255" s="71"/>
      <c r="R255" s="71"/>
      <c r="S255" s="71"/>
      <c r="T255" s="71"/>
      <c r="U255" s="71"/>
      <c r="V255" s="71"/>
      <c r="W255" s="71"/>
      <c r="X255" s="71"/>
      <c r="Y255" s="71"/>
      <c r="Z255" s="72"/>
      <c r="AA255" s="73"/>
    </row>
    <row r="256" spans="2:27" ht="20.25" customHeight="1" x14ac:dyDescent="0.25">
      <c r="B256" s="70"/>
      <c r="C256" s="71"/>
      <c r="D256" s="71"/>
      <c r="E256" s="71"/>
      <c r="F256" s="72"/>
      <c r="G256" s="71"/>
      <c r="H256" s="71"/>
      <c r="I256" s="71"/>
      <c r="J256" s="71"/>
      <c r="K256" s="71"/>
      <c r="L256" s="71"/>
      <c r="M256" s="71"/>
      <c r="N256" s="71"/>
      <c r="O256" s="71"/>
      <c r="P256" s="71"/>
      <c r="Q256" s="71"/>
      <c r="R256" s="71"/>
      <c r="S256" s="71"/>
      <c r="T256" s="71"/>
      <c r="U256" s="71"/>
      <c r="V256" s="71"/>
      <c r="W256" s="71"/>
      <c r="X256" s="71"/>
      <c r="Y256" s="71"/>
      <c r="Z256" s="72"/>
      <c r="AA256" s="73"/>
    </row>
    <row r="257" spans="2:27" ht="20.25" customHeight="1" x14ac:dyDescent="0.25">
      <c r="B257" s="70"/>
      <c r="C257" s="71"/>
      <c r="D257" s="71"/>
      <c r="E257" s="71"/>
      <c r="F257" s="72"/>
      <c r="G257" s="71"/>
      <c r="H257" s="71"/>
      <c r="I257" s="71"/>
      <c r="J257" s="71"/>
      <c r="K257" s="71"/>
      <c r="L257" s="71"/>
      <c r="M257" s="71"/>
      <c r="N257" s="71"/>
      <c r="O257" s="71"/>
      <c r="P257" s="71"/>
      <c r="Q257" s="71"/>
      <c r="R257" s="71"/>
      <c r="S257" s="71"/>
      <c r="T257" s="71"/>
      <c r="U257" s="71"/>
      <c r="V257" s="71"/>
      <c r="W257" s="71"/>
      <c r="X257" s="71"/>
      <c r="Y257" s="71"/>
      <c r="Z257" s="72"/>
      <c r="AA257" s="73"/>
    </row>
    <row r="258" spans="2:27" ht="20.25" customHeight="1" x14ac:dyDescent="0.25">
      <c r="B258" s="70"/>
      <c r="C258" s="71"/>
      <c r="D258" s="71"/>
      <c r="E258" s="71"/>
      <c r="F258" s="72"/>
      <c r="G258" s="71"/>
      <c r="H258" s="71"/>
      <c r="I258" s="71"/>
      <c r="J258" s="71"/>
      <c r="K258" s="71"/>
      <c r="L258" s="71"/>
      <c r="M258" s="71"/>
      <c r="N258" s="71"/>
      <c r="O258" s="71"/>
      <c r="P258" s="71"/>
      <c r="Q258" s="71"/>
      <c r="R258" s="71"/>
      <c r="S258" s="71"/>
      <c r="T258" s="71"/>
      <c r="U258" s="71"/>
      <c r="V258" s="71"/>
      <c r="W258" s="71"/>
      <c r="X258" s="71"/>
      <c r="Y258" s="71"/>
      <c r="Z258" s="72"/>
      <c r="AA258" s="73"/>
    </row>
    <row r="259" spans="2:27" ht="20.25" customHeight="1" x14ac:dyDescent="0.25">
      <c r="B259" s="70"/>
      <c r="C259" s="71"/>
      <c r="D259" s="71"/>
      <c r="E259" s="71"/>
      <c r="F259" s="72"/>
      <c r="G259" s="71"/>
      <c r="H259" s="71"/>
      <c r="I259" s="71"/>
      <c r="J259" s="71"/>
      <c r="K259" s="71"/>
      <c r="L259" s="71"/>
      <c r="M259" s="71"/>
      <c r="N259" s="71"/>
      <c r="O259" s="71"/>
      <c r="P259" s="71"/>
      <c r="Q259" s="71"/>
      <c r="R259" s="71"/>
      <c r="S259" s="71"/>
      <c r="T259" s="71"/>
      <c r="U259" s="71"/>
      <c r="V259" s="71"/>
      <c r="W259" s="71"/>
      <c r="X259" s="71"/>
      <c r="Y259" s="71"/>
      <c r="Z259" s="72"/>
      <c r="AA259" s="73"/>
    </row>
    <row r="260" spans="2:27" ht="20.25" customHeight="1" x14ac:dyDescent="0.25">
      <c r="B260" s="70"/>
      <c r="C260" s="71"/>
      <c r="D260" s="71"/>
      <c r="E260" s="71"/>
      <c r="F260" s="72"/>
      <c r="G260" s="71"/>
      <c r="H260" s="71"/>
      <c r="I260" s="71"/>
      <c r="J260" s="71"/>
      <c r="K260" s="71"/>
      <c r="L260" s="71"/>
      <c r="M260" s="71"/>
      <c r="N260" s="71"/>
      <c r="O260" s="71"/>
      <c r="P260" s="71"/>
      <c r="Q260" s="71"/>
      <c r="R260" s="71"/>
      <c r="S260" s="71"/>
      <c r="T260" s="71"/>
      <c r="U260" s="71"/>
      <c r="V260" s="71"/>
      <c r="W260" s="71"/>
      <c r="X260" s="71"/>
      <c r="Y260" s="71"/>
      <c r="Z260" s="72"/>
      <c r="AA260" s="73"/>
    </row>
    <row r="261" spans="2:27" ht="20.25" customHeight="1" x14ac:dyDescent="0.25">
      <c r="B261" s="70"/>
      <c r="C261" s="71"/>
      <c r="D261" s="71"/>
      <c r="E261" s="71"/>
      <c r="F261" s="72"/>
      <c r="G261" s="71"/>
      <c r="H261" s="71"/>
      <c r="I261" s="71"/>
      <c r="J261" s="71"/>
      <c r="K261" s="71"/>
      <c r="L261" s="71"/>
      <c r="M261" s="71"/>
      <c r="N261" s="71"/>
      <c r="O261" s="71"/>
      <c r="P261" s="71"/>
      <c r="Q261" s="71"/>
      <c r="R261" s="71"/>
      <c r="S261" s="71"/>
      <c r="T261" s="71"/>
      <c r="U261" s="71"/>
      <c r="V261" s="71"/>
      <c r="W261" s="71"/>
      <c r="X261" s="71"/>
      <c r="Y261" s="71"/>
      <c r="Z261" s="72"/>
      <c r="AA261" s="73"/>
    </row>
    <row r="262" spans="2:27" ht="20.25" customHeight="1" x14ac:dyDescent="0.25">
      <c r="B262" s="70"/>
      <c r="C262" s="71"/>
      <c r="D262" s="71"/>
      <c r="E262" s="71"/>
      <c r="F262" s="72"/>
      <c r="G262" s="71"/>
      <c r="H262" s="71"/>
      <c r="I262" s="71"/>
      <c r="J262" s="71"/>
      <c r="K262" s="71"/>
      <c r="L262" s="71"/>
      <c r="M262" s="71"/>
      <c r="N262" s="71"/>
      <c r="O262" s="71"/>
      <c r="P262" s="71"/>
      <c r="Q262" s="71"/>
      <c r="R262" s="71"/>
      <c r="S262" s="71"/>
      <c r="T262" s="71"/>
      <c r="U262" s="71"/>
      <c r="V262" s="71"/>
      <c r="W262" s="71"/>
      <c r="X262" s="71"/>
      <c r="Y262" s="71"/>
      <c r="Z262" s="72"/>
      <c r="AA262" s="73"/>
    </row>
    <row r="263" spans="2:27" ht="20.25" customHeight="1" x14ac:dyDescent="0.25">
      <c r="B263" s="70"/>
      <c r="C263" s="71"/>
      <c r="D263" s="71"/>
      <c r="E263" s="71"/>
      <c r="F263" s="72"/>
      <c r="G263" s="71"/>
      <c r="H263" s="71"/>
      <c r="I263" s="71"/>
      <c r="J263" s="71"/>
      <c r="K263" s="71"/>
      <c r="L263" s="71"/>
      <c r="M263" s="71"/>
      <c r="N263" s="71"/>
      <c r="O263" s="71"/>
      <c r="P263" s="71"/>
      <c r="Q263" s="71"/>
      <c r="R263" s="71"/>
      <c r="S263" s="71"/>
      <c r="T263" s="71"/>
      <c r="U263" s="71"/>
      <c r="V263" s="71"/>
      <c r="W263" s="71"/>
      <c r="X263" s="71"/>
      <c r="Y263" s="71"/>
      <c r="Z263" s="72"/>
      <c r="AA263" s="73"/>
    </row>
    <row r="264" spans="2:27" ht="20.25" customHeight="1" x14ac:dyDescent="0.25">
      <c r="B264" s="70"/>
      <c r="C264" s="71"/>
      <c r="D264" s="71"/>
      <c r="E264" s="71"/>
      <c r="F264" s="72"/>
      <c r="G264" s="71"/>
      <c r="H264" s="71"/>
      <c r="I264" s="71"/>
      <c r="J264" s="71"/>
      <c r="K264" s="71"/>
      <c r="L264" s="71"/>
      <c r="M264" s="71"/>
      <c r="N264" s="71"/>
      <c r="O264" s="71"/>
      <c r="P264" s="71"/>
      <c r="Q264" s="71"/>
      <c r="R264" s="71"/>
      <c r="S264" s="71"/>
      <c r="T264" s="71"/>
      <c r="U264" s="71"/>
      <c r="V264" s="71"/>
      <c r="W264" s="71"/>
      <c r="X264" s="71"/>
      <c r="Y264" s="71"/>
      <c r="Z264" s="72"/>
      <c r="AA264" s="73"/>
    </row>
    <row r="265" spans="2:27" ht="20.25" customHeight="1" x14ac:dyDescent="0.25">
      <c r="B265" s="70"/>
      <c r="C265" s="71"/>
      <c r="D265" s="71"/>
      <c r="E265" s="71"/>
      <c r="F265" s="72"/>
      <c r="G265" s="71"/>
      <c r="H265" s="71"/>
      <c r="I265" s="71"/>
      <c r="J265" s="71"/>
      <c r="K265" s="71"/>
      <c r="L265" s="71"/>
      <c r="M265" s="71"/>
      <c r="N265" s="71"/>
      <c r="O265" s="71"/>
      <c r="P265" s="71"/>
      <c r="Q265" s="71"/>
      <c r="R265" s="71"/>
      <c r="S265" s="71"/>
      <c r="T265" s="71"/>
      <c r="U265" s="71"/>
      <c r="V265" s="71"/>
      <c r="W265" s="71"/>
      <c r="X265" s="71"/>
      <c r="Y265" s="71"/>
      <c r="Z265" s="72"/>
      <c r="AA265" s="73"/>
    </row>
    <row r="266" spans="2:27" ht="20.25" customHeight="1" x14ac:dyDescent="0.25">
      <c r="B266" s="55"/>
      <c r="C266" s="71"/>
      <c r="D266" s="71"/>
      <c r="E266" s="71"/>
      <c r="F266" s="72"/>
      <c r="G266" s="71"/>
      <c r="H266" s="71"/>
      <c r="I266" s="71"/>
      <c r="J266" s="71"/>
      <c r="K266" s="71"/>
      <c r="L266" s="71"/>
      <c r="M266" s="71"/>
      <c r="N266" s="71"/>
      <c r="O266" s="71"/>
      <c r="P266" s="71"/>
      <c r="Q266" s="71"/>
      <c r="R266" s="71"/>
      <c r="S266" s="71"/>
      <c r="T266" s="71"/>
      <c r="U266" s="71"/>
      <c r="V266" s="71"/>
      <c r="W266" s="71"/>
      <c r="X266" s="71"/>
      <c r="Y266" s="71"/>
      <c r="Z266" s="72"/>
      <c r="AA266" s="73"/>
    </row>
    <row r="267" spans="2:27" ht="20.25" customHeight="1" x14ac:dyDescent="0.25">
      <c r="B267" s="55"/>
      <c r="C267" s="71"/>
      <c r="D267" s="71"/>
      <c r="E267" s="71"/>
      <c r="F267" s="72"/>
      <c r="G267" s="71"/>
      <c r="H267" s="71"/>
      <c r="I267" s="71"/>
      <c r="J267" s="71"/>
      <c r="K267" s="71"/>
      <c r="L267" s="71"/>
      <c r="M267" s="71"/>
      <c r="N267" s="71"/>
      <c r="O267" s="71"/>
      <c r="P267" s="71"/>
      <c r="Q267" s="71"/>
      <c r="R267" s="71"/>
      <c r="S267" s="71"/>
      <c r="T267" s="71"/>
      <c r="U267" s="71"/>
      <c r="V267" s="71"/>
      <c r="W267" s="71"/>
      <c r="X267" s="71"/>
      <c r="Y267" s="71"/>
      <c r="Z267" s="72"/>
      <c r="AA267" s="73"/>
    </row>
    <row r="268" spans="2:27" ht="20.25" customHeight="1" x14ac:dyDescent="0.25">
      <c r="B268" s="55"/>
      <c r="C268" s="71"/>
      <c r="D268" s="71"/>
      <c r="E268" s="71"/>
      <c r="F268" s="72"/>
      <c r="G268" s="71"/>
      <c r="H268" s="71"/>
      <c r="I268" s="71"/>
      <c r="J268" s="71"/>
      <c r="K268" s="71"/>
      <c r="L268" s="71"/>
      <c r="M268" s="71"/>
      <c r="N268" s="71"/>
      <c r="O268" s="71"/>
      <c r="P268" s="71"/>
      <c r="Q268" s="71"/>
      <c r="R268" s="71"/>
      <c r="S268" s="71"/>
      <c r="T268" s="71"/>
      <c r="U268" s="71"/>
      <c r="V268" s="71"/>
      <c r="W268" s="71"/>
      <c r="X268" s="71"/>
      <c r="Y268" s="71"/>
      <c r="Z268" s="72"/>
      <c r="AA268" s="73"/>
    </row>
    <row r="269" spans="2:27" ht="20.25" customHeight="1" x14ac:dyDescent="0.25">
      <c r="B269" s="55"/>
      <c r="C269" s="71"/>
      <c r="D269" s="71"/>
      <c r="E269" s="71"/>
      <c r="F269" s="72"/>
      <c r="G269" s="71"/>
      <c r="H269" s="71"/>
      <c r="I269" s="71"/>
      <c r="J269" s="71"/>
      <c r="K269" s="71"/>
      <c r="L269" s="71"/>
      <c r="M269" s="71"/>
      <c r="N269" s="71"/>
      <c r="O269" s="71"/>
      <c r="P269" s="71"/>
      <c r="Q269" s="71"/>
      <c r="R269" s="71"/>
      <c r="S269" s="71"/>
      <c r="T269" s="71"/>
      <c r="U269" s="71"/>
      <c r="V269" s="71"/>
      <c r="W269" s="71"/>
      <c r="X269" s="71"/>
      <c r="Y269" s="71"/>
      <c r="Z269" s="72"/>
      <c r="AA269" s="73"/>
    </row>
    <row r="270" spans="2:27" ht="20.100000000000001" customHeight="1" x14ac:dyDescent="0.25">
      <c r="B270" s="70"/>
      <c r="C270" s="71"/>
      <c r="D270" s="71"/>
      <c r="E270" s="71"/>
      <c r="F270" s="72"/>
      <c r="G270" s="71"/>
      <c r="H270" s="71"/>
      <c r="I270" s="71"/>
      <c r="J270" s="71"/>
      <c r="K270" s="71"/>
      <c r="L270" s="71"/>
      <c r="M270" s="71"/>
      <c r="N270" s="71"/>
      <c r="O270" s="71"/>
      <c r="P270" s="71"/>
      <c r="Q270" s="71"/>
      <c r="R270" s="71"/>
      <c r="S270" s="71"/>
      <c r="T270" s="71"/>
      <c r="U270" s="71"/>
      <c r="V270" s="71"/>
      <c r="W270" s="71"/>
      <c r="X270" s="71"/>
      <c r="Y270" s="71"/>
      <c r="Z270" s="72"/>
      <c r="AA270" s="73"/>
    </row>
    <row r="271" spans="2:27" ht="20.100000000000001" customHeight="1" x14ac:dyDescent="0.25">
      <c r="B271" s="70"/>
      <c r="C271" s="71"/>
      <c r="D271" s="71"/>
      <c r="E271" s="71"/>
      <c r="F271" s="72"/>
      <c r="G271" s="71"/>
      <c r="H271" s="71"/>
      <c r="I271" s="71"/>
      <c r="J271" s="71"/>
      <c r="K271" s="71"/>
      <c r="L271" s="71"/>
      <c r="M271" s="71"/>
      <c r="N271" s="71"/>
      <c r="O271" s="71"/>
      <c r="P271" s="71"/>
      <c r="Q271" s="71"/>
      <c r="R271" s="71"/>
      <c r="S271" s="71"/>
      <c r="T271" s="71"/>
      <c r="U271" s="71"/>
      <c r="V271" s="71"/>
      <c r="W271" s="71"/>
      <c r="X271" s="71"/>
      <c r="Y271" s="71"/>
      <c r="Z271" s="72"/>
      <c r="AA271" s="73"/>
    </row>
    <row r="272" spans="2:27" ht="20.100000000000001" customHeight="1" x14ac:dyDescent="0.25">
      <c r="B272" s="70"/>
      <c r="C272" s="71"/>
      <c r="D272" s="71"/>
      <c r="E272" s="71"/>
      <c r="F272" s="72"/>
      <c r="G272" s="71"/>
      <c r="H272" s="71"/>
      <c r="I272" s="71"/>
      <c r="J272" s="71"/>
      <c r="K272" s="71"/>
      <c r="L272" s="71"/>
      <c r="M272" s="71"/>
      <c r="N272" s="71"/>
      <c r="O272" s="71"/>
      <c r="P272" s="71"/>
      <c r="Q272" s="71"/>
      <c r="R272" s="71"/>
      <c r="S272" s="71"/>
      <c r="T272" s="71"/>
      <c r="U272" s="71"/>
      <c r="V272" s="71"/>
      <c r="W272" s="71"/>
      <c r="X272" s="71"/>
      <c r="Y272" s="71"/>
      <c r="Z272" s="72"/>
      <c r="AA272" s="73"/>
    </row>
  </sheetData>
  <printOptions gridLines="1"/>
  <pageMargins left="0.70866141732283516" right="0.70866141732283516" top="0.74803149606299213" bottom="0.74803149606299213" header="0.31496062992126012" footer="0.31496062992126012"/>
  <pageSetup scale="70" fitToWidth="0"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T49"/>
  <sheetViews>
    <sheetView topLeftCell="A25" workbookViewId="0">
      <selection activeCell="C38" sqref="C38"/>
    </sheetView>
  </sheetViews>
  <sheetFormatPr defaultColWidth="9.5703125" defaultRowHeight="15.75" x14ac:dyDescent="0.25"/>
  <cols>
    <col min="1" max="1" width="33.7109375" style="29" customWidth="1"/>
    <col min="2" max="43" width="13.85546875" style="29" customWidth="1"/>
    <col min="44" max="45" width="13.42578125" style="29" customWidth="1"/>
    <col min="46" max="46" width="14.42578125" style="29" bestFit="1" customWidth="1"/>
    <col min="47" max="47" width="9.5703125" style="29" customWidth="1"/>
    <col min="48" max="16384" width="9.5703125" style="29"/>
  </cols>
  <sheetData>
    <row r="1" spans="1:46" ht="45" customHeight="1" x14ac:dyDescent="0.25">
      <c r="A1" s="28" t="s">
        <v>53</v>
      </c>
    </row>
    <row r="2" spans="1:46" ht="20.25" customHeight="1" x14ac:dyDescent="0.25">
      <c r="A2" s="30" t="s">
        <v>26</v>
      </c>
    </row>
    <row r="3" spans="1:46" ht="31.5" x14ac:dyDescent="0.25">
      <c r="A3" s="31" t="s">
        <v>54</v>
      </c>
      <c r="B3" s="32" t="s">
        <v>55</v>
      </c>
      <c r="C3" s="32" t="s">
        <v>56</v>
      </c>
      <c r="D3" s="32" t="s">
        <v>57</v>
      </c>
      <c r="E3" s="32" t="s">
        <v>58</v>
      </c>
      <c r="F3" s="32" t="s">
        <v>59</v>
      </c>
      <c r="G3" s="32" t="s">
        <v>60</v>
      </c>
      <c r="H3" s="32" t="s">
        <v>61</v>
      </c>
      <c r="I3" s="32" t="s">
        <v>62</v>
      </c>
      <c r="J3" s="32" t="s">
        <v>63</v>
      </c>
      <c r="K3" s="32" t="s">
        <v>64</v>
      </c>
      <c r="L3" s="32" t="s">
        <v>65</v>
      </c>
      <c r="M3" s="32" t="s">
        <v>66</v>
      </c>
      <c r="N3" s="32" t="s">
        <v>67</v>
      </c>
      <c r="O3" s="32" t="s">
        <v>68</v>
      </c>
      <c r="P3" s="32" t="s">
        <v>69</v>
      </c>
      <c r="Q3" s="32" t="s">
        <v>70</v>
      </c>
      <c r="R3" s="32" t="s">
        <v>71</v>
      </c>
      <c r="S3" s="32" t="s">
        <v>72</v>
      </c>
      <c r="T3" s="32" t="s">
        <v>73</v>
      </c>
      <c r="U3" s="32" t="s">
        <v>74</v>
      </c>
      <c r="V3" s="32" t="s">
        <v>75</v>
      </c>
      <c r="W3" s="32" t="s">
        <v>76</v>
      </c>
      <c r="X3" s="32" t="s">
        <v>77</v>
      </c>
      <c r="Y3" s="32" t="s">
        <v>78</v>
      </c>
      <c r="Z3" s="32" t="s">
        <v>79</v>
      </c>
      <c r="AA3" s="32" t="s">
        <v>80</v>
      </c>
      <c r="AB3" s="32" t="s">
        <v>81</v>
      </c>
      <c r="AC3" s="32" t="s">
        <v>82</v>
      </c>
      <c r="AD3" s="32" t="s">
        <v>83</v>
      </c>
      <c r="AE3" s="32" t="s">
        <v>84</v>
      </c>
      <c r="AF3" s="32" t="s">
        <v>85</v>
      </c>
      <c r="AG3" s="32" t="s">
        <v>86</v>
      </c>
      <c r="AH3" s="32" t="s">
        <v>87</v>
      </c>
      <c r="AI3" s="32" t="s">
        <v>88</v>
      </c>
      <c r="AJ3" s="32" t="s">
        <v>89</v>
      </c>
      <c r="AK3" s="32" t="s">
        <v>90</v>
      </c>
      <c r="AL3" s="32" t="s">
        <v>91</v>
      </c>
      <c r="AM3" s="32" t="s">
        <v>92</v>
      </c>
      <c r="AN3" s="32" t="s">
        <v>93</v>
      </c>
      <c r="AO3" s="32" t="s">
        <v>94</v>
      </c>
      <c r="AP3" s="32" t="s">
        <v>95</v>
      </c>
      <c r="AQ3" s="32" t="s">
        <v>96</v>
      </c>
      <c r="AR3" s="32" t="s">
        <v>97</v>
      </c>
      <c r="AS3" s="32" t="s">
        <v>98</v>
      </c>
    </row>
    <row r="4" spans="1:46" ht="20.100000000000001" customHeight="1" x14ac:dyDescent="0.25">
      <c r="A4" s="33" t="s">
        <v>99</v>
      </c>
      <c r="B4" s="34">
        <v>146728.71</v>
      </c>
      <c r="C4" s="34">
        <v>127397.62</v>
      </c>
      <c r="D4" s="34">
        <v>101190.31</v>
      </c>
      <c r="E4" s="34">
        <v>136035.51999999999</v>
      </c>
      <c r="F4" s="34">
        <v>128431.2</v>
      </c>
      <c r="G4" s="34">
        <v>110756.23</v>
      </c>
      <c r="H4" s="34">
        <v>89433.87</v>
      </c>
      <c r="I4" s="34">
        <v>106320.09</v>
      </c>
      <c r="J4" s="34">
        <v>109769.93</v>
      </c>
      <c r="K4" s="34">
        <v>108900.49</v>
      </c>
      <c r="L4" s="34">
        <v>86889.33</v>
      </c>
      <c r="M4" s="34">
        <v>104900.36</v>
      </c>
      <c r="N4" s="34">
        <v>112347.87</v>
      </c>
      <c r="O4" s="34">
        <v>105343.28</v>
      </c>
      <c r="P4" s="34">
        <v>91184.85</v>
      </c>
      <c r="Q4" s="34">
        <v>106638.96</v>
      </c>
      <c r="R4" s="34">
        <v>112571.8</v>
      </c>
      <c r="S4" s="34">
        <v>118538.79</v>
      </c>
      <c r="T4" s="34">
        <v>99295.99</v>
      </c>
      <c r="U4" s="34">
        <v>121030.51</v>
      </c>
      <c r="V4" s="34">
        <v>118588.38</v>
      </c>
      <c r="W4" s="34">
        <v>112598.8</v>
      </c>
      <c r="X4" s="34">
        <v>110387.4</v>
      </c>
      <c r="Y4" s="34">
        <v>121739.87</v>
      </c>
      <c r="Z4" s="34">
        <v>124552.13</v>
      </c>
      <c r="AA4" s="34">
        <v>120188.3</v>
      </c>
      <c r="AB4" s="34">
        <v>98056.57</v>
      </c>
      <c r="AC4" s="34">
        <v>122184.27</v>
      </c>
      <c r="AD4" s="34">
        <v>119306.55</v>
      </c>
      <c r="AE4" s="34">
        <v>111859.25</v>
      </c>
      <c r="AF4" s="34">
        <v>104737.35</v>
      </c>
      <c r="AG4" s="34">
        <v>115253.51</v>
      </c>
      <c r="AH4" s="34">
        <v>111780.34</v>
      </c>
      <c r="AI4" s="34">
        <v>105560.56</v>
      </c>
      <c r="AJ4" s="34">
        <v>96986.78</v>
      </c>
      <c r="AK4" s="34">
        <v>120457.57</v>
      </c>
      <c r="AL4" s="34">
        <v>115437.03</v>
      </c>
      <c r="AM4" s="34">
        <v>115753.55</v>
      </c>
      <c r="AN4" s="34">
        <v>97413.440000000002</v>
      </c>
      <c r="AO4" s="34">
        <v>109726.04</v>
      </c>
      <c r="AP4" s="34">
        <v>99588.46</v>
      </c>
      <c r="AQ4" s="34">
        <v>68904.399999999994</v>
      </c>
      <c r="AR4" s="35">
        <v>86796.160000000003</v>
      </c>
      <c r="AS4" s="35">
        <v>107829.5</v>
      </c>
    </row>
    <row r="5" spans="1:46" ht="20.100000000000001" customHeight="1" x14ac:dyDescent="0.25">
      <c r="A5" s="36" t="s">
        <v>100</v>
      </c>
      <c r="B5" s="37">
        <v>187065.23</v>
      </c>
      <c r="C5" s="37">
        <v>132696.5</v>
      </c>
      <c r="D5" s="37">
        <v>124785.22</v>
      </c>
      <c r="E5" s="37">
        <v>159376.56</v>
      </c>
      <c r="F5" s="37">
        <v>173584.48</v>
      </c>
      <c r="G5" s="37">
        <v>125550.34</v>
      </c>
      <c r="H5" s="37">
        <v>98675.839999999997</v>
      </c>
      <c r="I5" s="37">
        <v>168858.21</v>
      </c>
      <c r="J5" s="37">
        <v>185706.48</v>
      </c>
      <c r="K5" s="37">
        <v>135497.72</v>
      </c>
      <c r="L5" s="37">
        <v>80104.34</v>
      </c>
      <c r="M5" s="37">
        <v>146914.51</v>
      </c>
      <c r="N5" s="37">
        <v>146597.6</v>
      </c>
      <c r="O5" s="37">
        <v>108820.97</v>
      </c>
      <c r="P5" s="37">
        <v>92069.34</v>
      </c>
      <c r="Q5" s="37">
        <v>141448.97</v>
      </c>
      <c r="R5" s="37">
        <v>158921.82999999999</v>
      </c>
      <c r="S5" s="37">
        <v>95205.86</v>
      </c>
      <c r="T5" s="37">
        <v>104647.67999999999</v>
      </c>
      <c r="U5" s="37">
        <v>142787.79999999999</v>
      </c>
      <c r="V5" s="37">
        <v>162524.35</v>
      </c>
      <c r="W5" s="37">
        <v>113799.09</v>
      </c>
      <c r="X5" s="37">
        <v>87743.4</v>
      </c>
      <c r="Y5" s="37">
        <v>165368.07</v>
      </c>
      <c r="Z5" s="37">
        <v>162467.73000000001</v>
      </c>
      <c r="AA5" s="37">
        <v>92845.9</v>
      </c>
      <c r="AB5" s="37">
        <v>99175.73</v>
      </c>
      <c r="AC5" s="37">
        <v>163664.76</v>
      </c>
      <c r="AD5" s="37">
        <v>194282.27</v>
      </c>
      <c r="AE5" s="37">
        <v>91321.81</v>
      </c>
      <c r="AF5" s="37">
        <v>81101.98</v>
      </c>
      <c r="AG5" s="37">
        <v>152329.13</v>
      </c>
      <c r="AH5" s="37">
        <v>165847.60999999999</v>
      </c>
      <c r="AI5" s="37">
        <v>119946.31</v>
      </c>
      <c r="AJ5" s="37">
        <v>64639.19</v>
      </c>
      <c r="AK5" s="37">
        <v>160739.72</v>
      </c>
      <c r="AL5" s="37">
        <v>147465.28</v>
      </c>
      <c r="AM5" s="37">
        <v>95366.24</v>
      </c>
      <c r="AN5" s="37">
        <v>72434.880000000005</v>
      </c>
      <c r="AO5" s="37">
        <v>162921.5</v>
      </c>
      <c r="AP5" s="37">
        <v>199967.92</v>
      </c>
      <c r="AQ5" s="37">
        <v>125159.17</v>
      </c>
      <c r="AR5" s="35">
        <v>75034.58</v>
      </c>
      <c r="AS5" s="35">
        <v>157623.26999999999</v>
      </c>
    </row>
    <row r="6" spans="1:46" ht="20.100000000000001" customHeight="1" x14ac:dyDescent="0.25">
      <c r="A6" s="36" t="s">
        <v>101</v>
      </c>
      <c r="B6" s="37">
        <v>79545.14</v>
      </c>
      <c r="C6" s="37">
        <v>82736.41</v>
      </c>
      <c r="D6" s="37">
        <v>60813.760000000002</v>
      </c>
      <c r="E6" s="37">
        <v>51698.93</v>
      </c>
      <c r="F6" s="37">
        <v>39224.449999999997</v>
      </c>
      <c r="G6" s="37">
        <v>48076.31</v>
      </c>
      <c r="H6" s="37">
        <v>35223.42</v>
      </c>
      <c r="I6" s="37">
        <v>27573.5</v>
      </c>
      <c r="J6" s="37">
        <v>16226.15</v>
      </c>
      <c r="K6" s="37">
        <v>44195.74</v>
      </c>
      <c r="L6" s="37">
        <v>19427.599999999999</v>
      </c>
      <c r="M6" s="37">
        <v>22770.85</v>
      </c>
      <c r="N6" s="37">
        <v>12911.18</v>
      </c>
      <c r="O6" s="37">
        <v>43973.47</v>
      </c>
      <c r="P6" s="37">
        <v>40150.92</v>
      </c>
      <c r="Q6" s="37">
        <v>26874.29</v>
      </c>
      <c r="R6" s="37">
        <v>35618.03</v>
      </c>
      <c r="S6" s="37">
        <v>36580.54</v>
      </c>
      <c r="T6" s="37">
        <v>39206.94</v>
      </c>
      <c r="U6" s="37">
        <v>41000.949999999997</v>
      </c>
      <c r="V6" s="37">
        <v>36068.769999999997</v>
      </c>
      <c r="W6" s="37">
        <v>34482.959999999999</v>
      </c>
      <c r="X6" s="37">
        <v>34145.21</v>
      </c>
      <c r="Y6" s="37">
        <v>12307.75</v>
      </c>
      <c r="Z6" s="37">
        <v>14084.27</v>
      </c>
      <c r="AA6" s="37">
        <v>23858.89</v>
      </c>
      <c r="AB6" s="37">
        <v>19194.55</v>
      </c>
      <c r="AC6" s="37">
        <v>16270.91</v>
      </c>
      <c r="AD6" s="37">
        <v>8330.65</v>
      </c>
      <c r="AE6" s="37">
        <v>18246.419999999998</v>
      </c>
      <c r="AF6" s="37">
        <v>9542.98</v>
      </c>
      <c r="AG6" s="37">
        <v>41990.559999999998</v>
      </c>
      <c r="AH6" s="37">
        <v>46023.21</v>
      </c>
      <c r="AI6" s="37">
        <v>54139.86</v>
      </c>
      <c r="AJ6" s="37">
        <v>19459.77</v>
      </c>
      <c r="AK6" s="37">
        <v>74823.710000000006</v>
      </c>
      <c r="AL6" s="37">
        <v>69409.25</v>
      </c>
      <c r="AM6" s="37">
        <v>59001.1</v>
      </c>
      <c r="AN6" s="37">
        <v>26157.42</v>
      </c>
      <c r="AO6" s="37">
        <v>45498.7</v>
      </c>
      <c r="AP6" s="37">
        <v>55037.11</v>
      </c>
      <c r="AQ6" s="37">
        <v>51063.16</v>
      </c>
      <c r="AR6" s="35">
        <v>7709.62</v>
      </c>
      <c r="AS6" s="35">
        <v>42994.69</v>
      </c>
    </row>
    <row r="7" spans="1:46" ht="20.100000000000001" customHeight="1" x14ac:dyDescent="0.25">
      <c r="A7" s="36" t="s">
        <v>102</v>
      </c>
      <c r="B7" s="37">
        <v>24865.58</v>
      </c>
      <c r="C7" s="37">
        <v>53665.68</v>
      </c>
      <c r="D7" s="37">
        <v>51881.27</v>
      </c>
      <c r="E7" s="37">
        <v>53271.97</v>
      </c>
      <c r="F7" s="37">
        <v>36215.18</v>
      </c>
      <c r="G7" s="37">
        <v>38953.019999999997</v>
      </c>
      <c r="H7" s="37">
        <v>45506.7</v>
      </c>
      <c r="I7" s="37">
        <v>23348.07</v>
      </c>
      <c r="J7" s="37">
        <v>21691.99</v>
      </c>
      <c r="K7" s="37">
        <v>37422.85</v>
      </c>
      <c r="L7" s="37">
        <v>30106.3</v>
      </c>
      <c r="M7" s="37">
        <v>20442.78</v>
      </c>
      <c r="N7" s="37">
        <v>22861.61</v>
      </c>
      <c r="O7" s="37">
        <v>41063.42</v>
      </c>
      <c r="P7" s="37">
        <v>40101.879999999997</v>
      </c>
      <c r="Q7" s="37">
        <v>23880.400000000001</v>
      </c>
      <c r="R7" s="37">
        <v>27517.86</v>
      </c>
      <c r="S7" s="37">
        <v>39355.85</v>
      </c>
      <c r="T7" s="37">
        <v>52184.12</v>
      </c>
      <c r="U7" s="37">
        <v>40458.839999999997</v>
      </c>
      <c r="V7" s="37">
        <v>20155.57</v>
      </c>
      <c r="W7" s="37">
        <v>27991.72</v>
      </c>
      <c r="X7" s="37">
        <v>52179.03</v>
      </c>
      <c r="Y7" s="37">
        <v>16716.96</v>
      </c>
      <c r="Z7" s="37">
        <v>15020.89</v>
      </c>
      <c r="AA7" s="37">
        <v>40776.639999999999</v>
      </c>
      <c r="AB7" s="37">
        <v>51590.23</v>
      </c>
      <c r="AC7" s="37">
        <v>18177.2</v>
      </c>
      <c r="AD7" s="37">
        <v>10101.74</v>
      </c>
      <c r="AE7" s="37">
        <v>20780.75</v>
      </c>
      <c r="AF7" s="37">
        <v>44348.3</v>
      </c>
      <c r="AG7" s="37">
        <v>9613.15</v>
      </c>
      <c r="AH7" s="37">
        <v>10289.040000000001</v>
      </c>
      <c r="AI7" s="37">
        <v>39890.730000000003</v>
      </c>
      <c r="AJ7" s="37">
        <v>25482.46</v>
      </c>
      <c r="AK7" s="37">
        <v>14732.29</v>
      </c>
      <c r="AL7" s="37">
        <v>14474.32</v>
      </c>
      <c r="AM7" s="37">
        <v>48864.02</v>
      </c>
      <c r="AN7" s="37">
        <v>29987.24</v>
      </c>
      <c r="AO7" s="37">
        <v>12577.45</v>
      </c>
      <c r="AP7" s="37">
        <v>13653.87</v>
      </c>
      <c r="AQ7" s="37">
        <v>11962.83</v>
      </c>
      <c r="AR7" s="35">
        <v>17530.86</v>
      </c>
      <c r="AS7" s="35">
        <v>32534.25</v>
      </c>
    </row>
    <row r="8" spans="1:46" ht="20.100000000000001" customHeight="1" x14ac:dyDescent="0.25">
      <c r="A8" s="36" t="s">
        <v>103</v>
      </c>
      <c r="B8" s="37">
        <v>6695.03</v>
      </c>
      <c r="C8" s="37">
        <v>-21702.11</v>
      </c>
      <c r="D8" s="37">
        <v>-11287.8</v>
      </c>
      <c r="E8" s="37">
        <v>3019.48</v>
      </c>
      <c r="F8" s="37">
        <v>13504</v>
      </c>
      <c r="G8" s="37">
        <v>-9544</v>
      </c>
      <c r="H8" s="37">
        <v>-8427</v>
      </c>
      <c r="I8" s="37">
        <v>4198</v>
      </c>
      <c r="J8" s="37">
        <v>40380</v>
      </c>
      <c r="K8" s="37">
        <v>-25196</v>
      </c>
      <c r="L8" s="37">
        <v>-14890</v>
      </c>
      <c r="M8" s="37">
        <v>327</v>
      </c>
      <c r="N8" s="37">
        <v>16992</v>
      </c>
      <c r="O8" s="37">
        <v>-18072</v>
      </c>
      <c r="P8" s="37">
        <v>-7057</v>
      </c>
      <c r="Q8" s="37">
        <v>5754.1</v>
      </c>
      <c r="R8" s="37">
        <v>34500</v>
      </c>
      <c r="S8" s="37">
        <v>-11042</v>
      </c>
      <c r="T8" s="37">
        <v>-15919</v>
      </c>
      <c r="U8" s="37">
        <v>-4024</v>
      </c>
      <c r="V8" s="37">
        <v>31300.46</v>
      </c>
      <c r="W8" s="37">
        <v>-9798.65</v>
      </c>
      <c r="X8" s="37">
        <v>-6118.22</v>
      </c>
      <c r="Y8" s="37">
        <v>1878.14</v>
      </c>
      <c r="Z8" s="37">
        <v>17359.97</v>
      </c>
      <c r="AA8" s="37">
        <v>1237.76</v>
      </c>
      <c r="AB8" s="37">
        <v>-3026.91</v>
      </c>
      <c r="AC8" s="37">
        <v>-3815.23</v>
      </c>
      <c r="AD8" s="37">
        <v>12106.6</v>
      </c>
      <c r="AE8" s="37">
        <v>-14901.41</v>
      </c>
      <c r="AF8" s="37">
        <v>-8612.31</v>
      </c>
      <c r="AG8" s="37">
        <v>-11665.54</v>
      </c>
      <c r="AH8" s="37">
        <v>14559.32</v>
      </c>
      <c r="AI8" s="37">
        <v>-7393.59</v>
      </c>
      <c r="AJ8" s="37">
        <v>-6826.11</v>
      </c>
      <c r="AK8" s="37">
        <v>-7741.58</v>
      </c>
      <c r="AL8" s="37">
        <v>19393.87</v>
      </c>
      <c r="AM8" s="37">
        <v>-12876.52</v>
      </c>
      <c r="AN8" s="37">
        <v>-5531.19</v>
      </c>
      <c r="AO8" s="37">
        <v>-11657.88</v>
      </c>
      <c r="AP8" s="37">
        <v>4158.76</v>
      </c>
      <c r="AQ8" s="37">
        <v>2932.98</v>
      </c>
      <c r="AR8" s="35">
        <v>-10705.15</v>
      </c>
      <c r="AS8" s="35">
        <v>-335.88</v>
      </c>
    </row>
    <row r="9" spans="1:46" ht="20.100000000000001" customHeight="1" x14ac:dyDescent="0.25">
      <c r="A9" s="38" t="s">
        <v>104</v>
      </c>
      <c r="B9" s="39">
        <v>-31.86</v>
      </c>
      <c r="C9" s="39">
        <v>-9.8699999999999992</v>
      </c>
      <c r="D9" s="39">
        <v>-11.09</v>
      </c>
      <c r="E9" s="39">
        <v>-7.19</v>
      </c>
      <c r="F9" s="39">
        <v>-11.43</v>
      </c>
      <c r="G9" s="39">
        <v>-4.0999999999999996</v>
      </c>
      <c r="H9" s="39">
        <v>-13.92</v>
      </c>
      <c r="I9" s="39">
        <v>-26.26</v>
      </c>
      <c r="J9" s="39">
        <v>-29.37</v>
      </c>
      <c r="K9" s="39">
        <v>-12.17</v>
      </c>
      <c r="L9" s="39">
        <v>-14.08</v>
      </c>
      <c r="M9" s="39">
        <v>-4.93</v>
      </c>
      <c r="N9" s="39">
        <v>8.39</v>
      </c>
      <c r="O9" s="39">
        <v>-3.8</v>
      </c>
      <c r="P9" s="39">
        <v>-13.05</v>
      </c>
      <c r="Q9" s="39">
        <v>4.63</v>
      </c>
      <c r="R9" s="39">
        <v>52.28</v>
      </c>
      <c r="S9" s="39">
        <v>134.58000000000001</v>
      </c>
      <c r="T9" s="39">
        <v>182.5</v>
      </c>
      <c r="U9" s="39">
        <v>190.07</v>
      </c>
      <c r="V9" s="39">
        <v>238.14</v>
      </c>
      <c r="W9" s="39">
        <v>345.23</v>
      </c>
      <c r="X9" s="39">
        <v>456.87</v>
      </c>
      <c r="Y9" s="39">
        <v>534.87</v>
      </c>
      <c r="Z9" s="39">
        <v>562.22</v>
      </c>
      <c r="AA9" s="39">
        <v>631.05999999999995</v>
      </c>
      <c r="AB9" s="39">
        <v>680.58</v>
      </c>
      <c r="AC9" s="39">
        <v>728.7</v>
      </c>
      <c r="AD9" s="39">
        <v>1116.74</v>
      </c>
      <c r="AE9" s="39">
        <v>1219.5899999999999</v>
      </c>
      <c r="AF9" s="39">
        <v>1274.23</v>
      </c>
      <c r="AG9" s="39">
        <v>1311.03</v>
      </c>
      <c r="AH9" s="39">
        <v>1337.3</v>
      </c>
      <c r="AI9" s="39">
        <v>1343.94</v>
      </c>
      <c r="AJ9" s="39">
        <v>1382.04</v>
      </c>
      <c r="AK9" s="39">
        <v>1458.46</v>
      </c>
      <c r="AL9" s="39">
        <v>1533.41</v>
      </c>
      <c r="AM9" s="39">
        <v>1519.8</v>
      </c>
      <c r="AN9" s="39">
        <v>1539.68</v>
      </c>
      <c r="AO9" s="39">
        <v>1532.18</v>
      </c>
      <c r="AP9" s="39">
        <v>1530.99</v>
      </c>
      <c r="AQ9" s="39">
        <v>1523.09</v>
      </c>
      <c r="AR9" s="35">
        <v>1512.39</v>
      </c>
      <c r="AS9" s="35">
        <v>1473.24</v>
      </c>
    </row>
    <row r="10" spans="1:46" s="43" customFormat="1" ht="20.100000000000001" customHeight="1" x14ac:dyDescent="0.25">
      <c r="A10" s="40" t="s">
        <v>105</v>
      </c>
      <c r="B10" s="41">
        <v>315591.53999999998</v>
      </c>
      <c r="C10" s="41">
        <v>184716.46</v>
      </c>
      <c r="D10" s="41">
        <v>162795.38</v>
      </c>
      <c r="E10" s="41">
        <v>245152.4</v>
      </c>
      <c r="F10" s="41">
        <v>279293.08</v>
      </c>
      <c r="G10" s="41">
        <v>187805.46</v>
      </c>
      <c r="H10" s="41">
        <v>134162.1</v>
      </c>
      <c r="I10" s="41">
        <v>256001.97</v>
      </c>
      <c r="J10" s="41">
        <v>314135.06</v>
      </c>
      <c r="K10" s="41">
        <v>181767.18</v>
      </c>
      <c r="L10" s="41">
        <v>121983.28</v>
      </c>
      <c r="M10" s="41">
        <v>231694.16</v>
      </c>
      <c r="N10" s="41">
        <v>253084.25</v>
      </c>
      <c r="O10" s="41">
        <v>155025.03</v>
      </c>
      <c r="P10" s="41">
        <v>136082.26999999999</v>
      </c>
      <c r="Q10" s="41">
        <v>229966.26</v>
      </c>
      <c r="R10" s="41">
        <v>278528.03999999998</v>
      </c>
      <c r="S10" s="41">
        <v>163481.38</v>
      </c>
      <c r="T10" s="41">
        <v>136023.04999999999</v>
      </c>
      <c r="U10" s="41">
        <v>219525.53</v>
      </c>
      <c r="V10" s="41">
        <v>292495.76</v>
      </c>
      <c r="W10" s="41">
        <v>188952.75</v>
      </c>
      <c r="X10" s="41">
        <v>140290.42000000001</v>
      </c>
      <c r="Y10" s="41">
        <v>272803.98</v>
      </c>
      <c r="Z10" s="41">
        <v>289921.17</v>
      </c>
      <c r="AA10" s="41">
        <v>174126.38</v>
      </c>
      <c r="AB10" s="41">
        <v>143295.74</v>
      </c>
      <c r="AC10" s="41">
        <v>264585.31</v>
      </c>
      <c r="AD10" s="41">
        <v>316710.42</v>
      </c>
      <c r="AE10" s="41">
        <v>168718.48</v>
      </c>
      <c r="AF10" s="41">
        <v>134152.95999999999</v>
      </c>
      <c r="AG10" s="41">
        <v>247614.97</v>
      </c>
      <c r="AH10" s="41">
        <v>283235.53000000003</v>
      </c>
      <c r="AI10" s="41">
        <v>179566.5</v>
      </c>
      <c r="AJ10" s="41">
        <v>130699.43</v>
      </c>
      <c r="AK10" s="41">
        <v>260181.88</v>
      </c>
      <c r="AL10" s="41">
        <v>269355.27</v>
      </c>
      <c r="AM10" s="41">
        <v>150899.04</v>
      </c>
      <c r="AN10" s="41">
        <v>135869.57999999999</v>
      </c>
      <c r="AO10" s="41">
        <v>249944.39</v>
      </c>
      <c r="AP10" s="41">
        <v>291592.26</v>
      </c>
      <c r="AQ10" s="41">
        <v>186556.81</v>
      </c>
      <c r="AR10" s="41">
        <v>135107.12</v>
      </c>
      <c r="AS10" s="41">
        <v>234055.88</v>
      </c>
      <c r="AT10" s="42"/>
    </row>
    <row r="11" spans="1:46" ht="20.100000000000001" customHeight="1" x14ac:dyDescent="0.25">
      <c r="A11" s="36" t="s">
        <v>106</v>
      </c>
      <c r="B11" s="37">
        <v>231.15</v>
      </c>
      <c r="C11" s="37">
        <v>-353.71</v>
      </c>
      <c r="D11" s="37">
        <v>-351.72</v>
      </c>
      <c r="E11" s="37">
        <v>-799.65</v>
      </c>
      <c r="F11" s="37">
        <v>1070.47</v>
      </c>
      <c r="G11" s="37">
        <v>735.82</v>
      </c>
      <c r="H11" s="37">
        <v>635.22</v>
      </c>
      <c r="I11" s="37">
        <v>920.22</v>
      </c>
      <c r="J11" s="37">
        <v>1468.57</v>
      </c>
      <c r="K11" s="37">
        <v>278.35000000000002</v>
      </c>
      <c r="L11" s="37">
        <v>-424.64</v>
      </c>
      <c r="M11" s="37">
        <v>626.48</v>
      </c>
      <c r="N11" s="37">
        <v>-1250.57</v>
      </c>
      <c r="O11" s="37">
        <v>-782.1</v>
      </c>
      <c r="P11" s="37">
        <v>-668.78</v>
      </c>
      <c r="Q11" s="37">
        <v>-1144.53</v>
      </c>
      <c r="R11" s="37">
        <v>-1387.42</v>
      </c>
      <c r="S11" s="37">
        <v>-186.61</v>
      </c>
      <c r="T11" s="37">
        <v>-530.65</v>
      </c>
      <c r="U11" s="37">
        <v>-488.56</v>
      </c>
      <c r="V11" s="37">
        <v>-1336.36</v>
      </c>
      <c r="W11" s="37">
        <v>763.4</v>
      </c>
      <c r="X11" s="37">
        <v>-737.73</v>
      </c>
      <c r="Y11" s="37">
        <v>-76.97</v>
      </c>
      <c r="Z11" s="37">
        <v>-858.23</v>
      </c>
      <c r="AA11" s="37">
        <v>-703.11</v>
      </c>
      <c r="AB11" s="37">
        <v>-85.04</v>
      </c>
      <c r="AC11" s="37">
        <v>1210.74</v>
      </c>
      <c r="AD11" s="37">
        <v>963.11</v>
      </c>
      <c r="AE11" s="37">
        <v>-1602.9</v>
      </c>
      <c r="AF11" s="37">
        <v>-1906.79</v>
      </c>
      <c r="AG11" s="37">
        <v>-2824.83</v>
      </c>
      <c r="AH11" s="37">
        <v>-2347.7600000000002</v>
      </c>
      <c r="AI11" s="37">
        <v>-2276.54</v>
      </c>
      <c r="AJ11" s="37">
        <v>-1754.71</v>
      </c>
      <c r="AK11" s="37">
        <v>-2831.92</v>
      </c>
      <c r="AL11" s="37">
        <v>-597.27</v>
      </c>
      <c r="AM11" s="37">
        <v>-827.97</v>
      </c>
      <c r="AN11" s="37">
        <v>-1049.8499999999999</v>
      </c>
      <c r="AO11" s="37">
        <v>-2712.65</v>
      </c>
      <c r="AP11" s="37">
        <v>-2351.13</v>
      </c>
      <c r="AQ11" s="37">
        <v>-1580.04</v>
      </c>
      <c r="AR11" s="37">
        <v>-828.93</v>
      </c>
      <c r="AS11" s="37">
        <v>-2710.77</v>
      </c>
    </row>
    <row r="12" spans="1:46" s="43" customFormat="1" ht="20.100000000000001" customHeight="1" x14ac:dyDescent="0.25">
      <c r="A12" s="44" t="s">
        <v>107</v>
      </c>
      <c r="B12" s="45">
        <v>315360.39</v>
      </c>
      <c r="C12" s="45">
        <v>185070.17</v>
      </c>
      <c r="D12" s="45">
        <v>163147.1</v>
      </c>
      <c r="E12" s="45">
        <v>245952.05</v>
      </c>
      <c r="F12" s="45">
        <v>278222.61</v>
      </c>
      <c r="G12" s="45">
        <v>187069.64</v>
      </c>
      <c r="H12" s="45">
        <v>133526.88</v>
      </c>
      <c r="I12" s="45">
        <v>255081.75</v>
      </c>
      <c r="J12" s="45">
        <v>312666.49</v>
      </c>
      <c r="K12" s="45">
        <v>181488.83</v>
      </c>
      <c r="L12" s="45">
        <v>122407.93</v>
      </c>
      <c r="M12" s="45">
        <v>231067.69</v>
      </c>
      <c r="N12" s="45">
        <v>254334.82</v>
      </c>
      <c r="O12" s="45">
        <v>155807.12</v>
      </c>
      <c r="P12" s="45">
        <v>136751.04999999999</v>
      </c>
      <c r="Q12" s="45">
        <v>231110.79</v>
      </c>
      <c r="R12" s="45">
        <v>279915.46999999997</v>
      </c>
      <c r="S12" s="45">
        <v>163667.99</v>
      </c>
      <c r="T12" s="45">
        <v>136553.70000000001</v>
      </c>
      <c r="U12" s="45">
        <v>220014.09</v>
      </c>
      <c r="V12" s="45">
        <v>293832.12</v>
      </c>
      <c r="W12" s="45">
        <v>188189.35</v>
      </c>
      <c r="X12" s="45">
        <v>141028.15</v>
      </c>
      <c r="Y12" s="45">
        <v>272880.95</v>
      </c>
      <c r="Z12" s="45">
        <v>290779.40000000002</v>
      </c>
      <c r="AA12" s="45">
        <v>174829.49</v>
      </c>
      <c r="AB12" s="45">
        <v>143380.78</v>
      </c>
      <c r="AC12" s="45">
        <v>263374.56</v>
      </c>
      <c r="AD12" s="45">
        <v>315747.31</v>
      </c>
      <c r="AE12" s="45">
        <v>170321.39</v>
      </c>
      <c r="AF12" s="45">
        <v>136059.75</v>
      </c>
      <c r="AG12" s="45">
        <v>250439.81</v>
      </c>
      <c r="AH12" s="45">
        <v>285583.28000000003</v>
      </c>
      <c r="AI12" s="45">
        <v>181843.03</v>
      </c>
      <c r="AJ12" s="45">
        <v>132454.14000000001</v>
      </c>
      <c r="AK12" s="45">
        <v>263013.78999999998</v>
      </c>
      <c r="AL12" s="45">
        <v>269952.53999999998</v>
      </c>
      <c r="AM12" s="45">
        <v>151727.01999999999</v>
      </c>
      <c r="AN12" s="45">
        <v>136919.42000000001</v>
      </c>
      <c r="AO12" s="45">
        <v>252657.03</v>
      </c>
      <c r="AP12" s="45">
        <v>293943.39</v>
      </c>
      <c r="AQ12" s="45">
        <v>188136.85</v>
      </c>
      <c r="AR12" s="42">
        <v>135936.04999999999</v>
      </c>
      <c r="AS12" s="42">
        <v>236766.65</v>
      </c>
      <c r="AT12" s="46"/>
    </row>
    <row r="13" spans="1:46" ht="20.100000000000001" customHeight="1" x14ac:dyDescent="0.25">
      <c r="A13" s="33" t="s">
        <v>108</v>
      </c>
      <c r="B13" s="34">
        <v>88614.13</v>
      </c>
      <c r="C13" s="34">
        <v>82688.23</v>
      </c>
      <c r="D13" s="34">
        <v>84839.98</v>
      </c>
      <c r="E13" s="34">
        <v>75376.97</v>
      </c>
      <c r="F13" s="34">
        <v>66112.740000000005</v>
      </c>
      <c r="G13" s="34">
        <v>59077.58</v>
      </c>
      <c r="H13" s="34">
        <v>53602.720000000001</v>
      </c>
      <c r="I13" s="34">
        <v>60424.79</v>
      </c>
      <c r="J13" s="34">
        <v>66774.399999999994</v>
      </c>
      <c r="K13" s="34">
        <v>56233.33</v>
      </c>
      <c r="L13" s="34">
        <v>49686.080000000002</v>
      </c>
      <c r="M13" s="34">
        <v>57058.55</v>
      </c>
      <c r="N13" s="34">
        <v>55625.91</v>
      </c>
      <c r="O13" s="34">
        <v>56223.199999999997</v>
      </c>
      <c r="P13" s="34">
        <v>67062.06</v>
      </c>
      <c r="Q13" s="34">
        <v>64178.36</v>
      </c>
      <c r="R13" s="34">
        <v>60238.16</v>
      </c>
      <c r="S13" s="34">
        <v>56024.62</v>
      </c>
      <c r="T13" s="34">
        <v>60831.59</v>
      </c>
      <c r="U13" s="34">
        <v>63770.9</v>
      </c>
      <c r="V13" s="34">
        <v>80878.929999999993</v>
      </c>
      <c r="W13" s="34">
        <v>77800.94</v>
      </c>
      <c r="X13" s="34">
        <v>73849.86</v>
      </c>
      <c r="Y13" s="34">
        <v>94515.58</v>
      </c>
      <c r="Z13" s="34">
        <v>87237.8</v>
      </c>
      <c r="AA13" s="34">
        <v>72754.100000000006</v>
      </c>
      <c r="AB13" s="34">
        <v>68882.25</v>
      </c>
      <c r="AC13" s="34">
        <v>84698.93</v>
      </c>
      <c r="AD13" s="34">
        <v>87125.77</v>
      </c>
      <c r="AE13" s="34">
        <v>72993.89</v>
      </c>
      <c r="AF13" s="34">
        <v>65591.92</v>
      </c>
      <c r="AG13" s="34">
        <v>77241.240000000005</v>
      </c>
      <c r="AH13" s="34">
        <v>84637.01</v>
      </c>
      <c r="AI13" s="34">
        <v>73716.38</v>
      </c>
      <c r="AJ13" s="34">
        <v>64838.3</v>
      </c>
      <c r="AK13" s="34">
        <v>78174.789999999994</v>
      </c>
      <c r="AL13" s="34">
        <v>65541.919999999998</v>
      </c>
      <c r="AM13" s="34">
        <v>54469.75</v>
      </c>
      <c r="AN13" s="34">
        <v>67543.77</v>
      </c>
      <c r="AO13" s="34">
        <v>73171.990000000005</v>
      </c>
      <c r="AP13" s="34">
        <v>77006.179999999993</v>
      </c>
      <c r="AQ13" s="34">
        <v>70402.89</v>
      </c>
      <c r="AR13" s="47">
        <v>66149.36</v>
      </c>
      <c r="AS13" s="47">
        <v>70623.58</v>
      </c>
    </row>
    <row r="14" spans="1:46" ht="20.100000000000001" customHeight="1" x14ac:dyDescent="0.25">
      <c r="A14" s="36" t="s">
        <v>109</v>
      </c>
      <c r="B14" s="37">
        <v>81234.080000000002</v>
      </c>
      <c r="C14" s="37">
        <v>77811.59</v>
      </c>
      <c r="D14" s="37">
        <v>80371.98</v>
      </c>
      <c r="E14" s="37">
        <v>69165.84</v>
      </c>
      <c r="F14" s="37">
        <v>59307.28</v>
      </c>
      <c r="G14" s="37">
        <v>53840.77</v>
      </c>
      <c r="H14" s="37">
        <v>49192.67</v>
      </c>
      <c r="I14" s="37">
        <v>53788.480000000003</v>
      </c>
      <c r="J14" s="37">
        <v>58939.1</v>
      </c>
      <c r="K14" s="37">
        <v>50748.55</v>
      </c>
      <c r="L14" s="37">
        <v>45145.37</v>
      </c>
      <c r="M14" s="37">
        <v>50617.84</v>
      </c>
      <c r="N14" s="37">
        <v>47720.89</v>
      </c>
      <c r="O14" s="37">
        <v>50634.63</v>
      </c>
      <c r="P14" s="37">
        <v>62124.29</v>
      </c>
      <c r="Q14" s="37">
        <v>56979.15</v>
      </c>
      <c r="R14" s="37">
        <v>51067.9</v>
      </c>
      <c r="S14" s="37">
        <v>49655.15</v>
      </c>
      <c r="T14" s="37">
        <v>55277.47</v>
      </c>
      <c r="U14" s="37">
        <v>56288.52</v>
      </c>
      <c r="V14" s="37">
        <v>71853.88</v>
      </c>
      <c r="W14" s="37">
        <v>71179.820000000007</v>
      </c>
      <c r="X14" s="37">
        <v>68294.3</v>
      </c>
      <c r="Y14" s="37">
        <v>86313.47</v>
      </c>
      <c r="Z14" s="37">
        <v>78663.990000000005</v>
      </c>
      <c r="AA14" s="37">
        <v>66680.56</v>
      </c>
      <c r="AB14" s="37">
        <v>63508.29</v>
      </c>
      <c r="AC14" s="37">
        <v>76782.73</v>
      </c>
      <c r="AD14" s="37">
        <v>77429.16</v>
      </c>
      <c r="AE14" s="37">
        <v>66589.320000000007</v>
      </c>
      <c r="AF14" s="37">
        <v>59875.82</v>
      </c>
      <c r="AG14" s="37">
        <v>69122.259999999995</v>
      </c>
      <c r="AH14" s="37">
        <v>75794.009999999995</v>
      </c>
      <c r="AI14" s="37">
        <v>67246.38</v>
      </c>
      <c r="AJ14" s="37">
        <v>59283.3</v>
      </c>
      <c r="AK14" s="37">
        <v>69733.789999999994</v>
      </c>
      <c r="AL14" s="37">
        <v>56616.45</v>
      </c>
      <c r="AM14" s="37">
        <v>48083.82</v>
      </c>
      <c r="AN14" s="37">
        <v>61797.91</v>
      </c>
      <c r="AO14" s="37">
        <v>64923.95</v>
      </c>
      <c r="AP14" s="37">
        <v>68080.72</v>
      </c>
      <c r="AQ14" s="37">
        <v>64016.959999999999</v>
      </c>
      <c r="AR14" s="35">
        <v>60403.5</v>
      </c>
      <c r="AS14" s="35">
        <v>62375.54</v>
      </c>
    </row>
    <row r="15" spans="1:46" ht="20.100000000000001" customHeight="1" x14ac:dyDescent="0.25">
      <c r="A15" s="38" t="s">
        <v>110</v>
      </c>
      <c r="B15" s="39">
        <v>7380.05</v>
      </c>
      <c r="C15" s="39">
        <v>4876.63</v>
      </c>
      <c r="D15" s="39">
        <v>4467.99</v>
      </c>
      <c r="E15" s="39">
        <v>6211.13</v>
      </c>
      <c r="F15" s="39">
        <v>6805.46</v>
      </c>
      <c r="G15" s="39">
        <v>5236.8100000000004</v>
      </c>
      <c r="H15" s="39">
        <v>4410.05</v>
      </c>
      <c r="I15" s="39">
        <v>6636.31</v>
      </c>
      <c r="J15" s="39">
        <v>7835.31</v>
      </c>
      <c r="K15" s="39">
        <v>5484.78</v>
      </c>
      <c r="L15" s="39">
        <v>4540.72</v>
      </c>
      <c r="M15" s="39">
        <v>6440.71</v>
      </c>
      <c r="N15" s="39">
        <v>7905.02</v>
      </c>
      <c r="O15" s="39">
        <v>5588.57</v>
      </c>
      <c r="P15" s="39">
        <v>4937.7700000000004</v>
      </c>
      <c r="Q15" s="39">
        <v>7199.22</v>
      </c>
      <c r="R15" s="39">
        <v>9170.26</v>
      </c>
      <c r="S15" s="39">
        <v>6369.47</v>
      </c>
      <c r="T15" s="39">
        <v>5554.12</v>
      </c>
      <c r="U15" s="39">
        <v>7482.38</v>
      </c>
      <c r="V15" s="39">
        <v>9025.0400000000009</v>
      </c>
      <c r="W15" s="39">
        <v>6621.12</v>
      </c>
      <c r="X15" s="39">
        <v>5555.56</v>
      </c>
      <c r="Y15" s="39">
        <v>8202.11</v>
      </c>
      <c r="Z15" s="39">
        <v>8573.82</v>
      </c>
      <c r="AA15" s="39">
        <v>6073.54</v>
      </c>
      <c r="AB15" s="39">
        <v>5373.96</v>
      </c>
      <c r="AC15" s="39">
        <v>7916.2</v>
      </c>
      <c r="AD15" s="39">
        <v>9696.61</v>
      </c>
      <c r="AE15" s="39">
        <v>6404.57</v>
      </c>
      <c r="AF15" s="39">
        <v>5716.11</v>
      </c>
      <c r="AG15" s="39">
        <v>8118.97</v>
      </c>
      <c r="AH15" s="39">
        <v>8843</v>
      </c>
      <c r="AI15" s="39">
        <v>6470</v>
      </c>
      <c r="AJ15" s="39">
        <v>5555</v>
      </c>
      <c r="AK15" s="39">
        <v>8441</v>
      </c>
      <c r="AL15" s="39">
        <v>8925.4699999999993</v>
      </c>
      <c r="AM15" s="39">
        <v>6385.94</v>
      </c>
      <c r="AN15" s="39">
        <v>5745.86</v>
      </c>
      <c r="AO15" s="39">
        <v>8248.0400000000009</v>
      </c>
      <c r="AP15" s="39">
        <v>8925.4699999999993</v>
      </c>
      <c r="AQ15" s="39">
        <v>6385.94</v>
      </c>
      <c r="AR15" s="35">
        <v>5745.86</v>
      </c>
      <c r="AS15" s="35">
        <v>8248.0400000000009</v>
      </c>
    </row>
    <row r="16" spans="1:46" ht="20.100000000000001" customHeight="1" x14ac:dyDescent="0.25">
      <c r="A16" s="33" t="s">
        <v>111</v>
      </c>
      <c r="B16" s="34">
        <v>17531.169999999998</v>
      </c>
      <c r="C16" s="34">
        <v>16297.45</v>
      </c>
      <c r="D16" s="34">
        <v>13864.42</v>
      </c>
      <c r="E16" s="34">
        <v>16112.73</v>
      </c>
      <c r="F16" s="34">
        <v>15030.86</v>
      </c>
      <c r="G16" s="34">
        <v>14636.23</v>
      </c>
      <c r="H16" s="34">
        <v>12681.1</v>
      </c>
      <c r="I16" s="34">
        <v>13789.58</v>
      </c>
      <c r="J16" s="34">
        <v>14737.12</v>
      </c>
      <c r="K16" s="34">
        <v>14235.85</v>
      </c>
      <c r="L16" s="34">
        <v>11306.49</v>
      </c>
      <c r="M16" s="34">
        <v>12939.63</v>
      </c>
      <c r="N16" s="34">
        <v>13578.76</v>
      </c>
      <c r="O16" s="34">
        <v>13561.76</v>
      </c>
      <c r="P16" s="34">
        <v>11767.23</v>
      </c>
      <c r="Q16" s="34">
        <v>13562.24</v>
      </c>
      <c r="R16" s="34">
        <v>14644.85</v>
      </c>
      <c r="S16" s="34">
        <v>15464.69</v>
      </c>
      <c r="T16" s="34">
        <v>13068.25</v>
      </c>
      <c r="U16" s="34">
        <v>15278.5</v>
      </c>
      <c r="V16" s="34">
        <v>15948.84</v>
      </c>
      <c r="W16" s="34">
        <v>14071.26</v>
      </c>
      <c r="X16" s="34">
        <v>13871.2</v>
      </c>
      <c r="Y16" s="34">
        <v>13716.87</v>
      </c>
      <c r="Z16" s="34">
        <v>15582.93</v>
      </c>
      <c r="AA16" s="34">
        <v>14617.5</v>
      </c>
      <c r="AB16" s="34">
        <v>13603.37</v>
      </c>
      <c r="AC16" s="34">
        <v>14079.73</v>
      </c>
      <c r="AD16" s="34">
        <v>14670.73</v>
      </c>
      <c r="AE16" s="34">
        <v>14109.34</v>
      </c>
      <c r="AF16" s="34">
        <v>14334.69</v>
      </c>
      <c r="AG16" s="34">
        <v>15676.78</v>
      </c>
      <c r="AH16" s="34">
        <v>16088.79</v>
      </c>
      <c r="AI16" s="34">
        <v>15455.51</v>
      </c>
      <c r="AJ16" s="34">
        <v>14456.27</v>
      </c>
      <c r="AK16" s="34">
        <v>16209.18</v>
      </c>
      <c r="AL16" s="34">
        <v>15655.52</v>
      </c>
      <c r="AM16" s="34">
        <v>15714.18</v>
      </c>
      <c r="AN16" s="34">
        <v>13319.93</v>
      </c>
      <c r="AO16" s="34">
        <v>14863.16</v>
      </c>
      <c r="AP16" s="34">
        <v>13884.06</v>
      </c>
      <c r="AQ16" s="34">
        <v>10428.44</v>
      </c>
      <c r="AR16" s="47">
        <v>12278.34</v>
      </c>
      <c r="AS16" s="47">
        <v>13475.11</v>
      </c>
    </row>
    <row r="17" spans="1:45" ht="20.100000000000001" customHeight="1" x14ac:dyDescent="0.25">
      <c r="A17" s="38" t="s">
        <v>112</v>
      </c>
      <c r="B17" s="39">
        <v>2521.5300000000002</v>
      </c>
      <c r="C17" s="39">
        <v>2434.77</v>
      </c>
      <c r="D17" s="39">
        <v>1919.37</v>
      </c>
      <c r="E17" s="39">
        <v>2389.0700000000002</v>
      </c>
      <c r="F17" s="39">
        <v>2235.79</v>
      </c>
      <c r="G17" s="39">
        <v>1844.11</v>
      </c>
      <c r="H17" s="39">
        <v>1916.73</v>
      </c>
      <c r="I17" s="39">
        <v>1894.25</v>
      </c>
      <c r="J17" s="39">
        <v>1962.44</v>
      </c>
      <c r="K17" s="39">
        <v>2068.9899999999998</v>
      </c>
      <c r="L17" s="39">
        <v>1614.13</v>
      </c>
      <c r="M17" s="39">
        <v>1827.79</v>
      </c>
      <c r="N17" s="39">
        <v>1959.5</v>
      </c>
      <c r="O17" s="39">
        <v>1573.48</v>
      </c>
      <c r="P17" s="39">
        <v>1656.11</v>
      </c>
      <c r="Q17" s="39">
        <v>1667.26</v>
      </c>
      <c r="R17" s="39">
        <v>2101.35</v>
      </c>
      <c r="S17" s="39">
        <v>1487.47</v>
      </c>
      <c r="T17" s="39">
        <v>2142.15</v>
      </c>
      <c r="U17" s="39">
        <v>2595.77</v>
      </c>
      <c r="V17" s="39">
        <v>1197.3</v>
      </c>
      <c r="W17" s="39">
        <v>1248.1500000000001</v>
      </c>
      <c r="X17" s="39">
        <v>1392.6</v>
      </c>
      <c r="Y17" s="39">
        <v>1570.46</v>
      </c>
      <c r="Z17" s="39">
        <v>1226.8</v>
      </c>
      <c r="AA17" s="39">
        <v>1258.8900000000001</v>
      </c>
      <c r="AB17" s="39">
        <v>1416.01</v>
      </c>
      <c r="AC17" s="39">
        <v>1605.47</v>
      </c>
      <c r="AD17" s="39">
        <v>1142.5899999999999</v>
      </c>
      <c r="AE17" s="39">
        <v>855.94</v>
      </c>
      <c r="AF17" s="39">
        <v>1146.48</v>
      </c>
      <c r="AG17" s="39">
        <v>1110.69</v>
      </c>
      <c r="AH17" s="39">
        <v>844.2</v>
      </c>
      <c r="AI17" s="39">
        <v>746.35</v>
      </c>
      <c r="AJ17" s="39">
        <v>745.84</v>
      </c>
      <c r="AK17" s="39">
        <v>1073.6600000000001</v>
      </c>
      <c r="AL17" s="39">
        <v>344.04</v>
      </c>
      <c r="AM17" s="39">
        <v>703.66</v>
      </c>
      <c r="AN17" s="39">
        <v>609.12</v>
      </c>
      <c r="AO17" s="39">
        <v>1085.2</v>
      </c>
      <c r="AP17" s="39">
        <v>1131.69</v>
      </c>
      <c r="AQ17" s="39">
        <v>667.24</v>
      </c>
      <c r="AR17" s="35">
        <v>591.72</v>
      </c>
      <c r="AS17" s="35">
        <v>891.58</v>
      </c>
    </row>
    <row r="18" spans="1:45" ht="20.100000000000001" customHeight="1" x14ac:dyDescent="0.25">
      <c r="A18" s="33" t="s">
        <v>113</v>
      </c>
      <c r="B18" s="34">
        <v>206693.57</v>
      </c>
      <c r="C18" s="34">
        <v>83649.73</v>
      </c>
      <c r="D18" s="34">
        <v>62523.33</v>
      </c>
      <c r="E18" s="34">
        <v>152073.28</v>
      </c>
      <c r="F18" s="34">
        <v>194843.22</v>
      </c>
      <c r="G18" s="34">
        <v>111511.71</v>
      </c>
      <c r="H18" s="34">
        <v>65326.33</v>
      </c>
      <c r="I18" s="34">
        <v>178973.13</v>
      </c>
      <c r="J18" s="34">
        <v>229192.53</v>
      </c>
      <c r="K18" s="34">
        <v>108950.67</v>
      </c>
      <c r="L18" s="34">
        <v>59801.23</v>
      </c>
      <c r="M18" s="34">
        <v>159241.72</v>
      </c>
      <c r="N18" s="34">
        <v>183170.65</v>
      </c>
      <c r="O18" s="34">
        <v>84448.68</v>
      </c>
      <c r="P18" s="34">
        <v>56265.64</v>
      </c>
      <c r="Q18" s="34">
        <v>151702.92000000001</v>
      </c>
      <c r="R18" s="34">
        <v>202931.11</v>
      </c>
      <c r="S18" s="34">
        <v>90691.21</v>
      </c>
      <c r="T18" s="34">
        <v>60511.71</v>
      </c>
      <c r="U18" s="34">
        <v>138368.93</v>
      </c>
      <c r="V18" s="34">
        <v>195807.06</v>
      </c>
      <c r="W18" s="34">
        <v>95069.01</v>
      </c>
      <c r="X18" s="34">
        <v>51914.49</v>
      </c>
      <c r="Y18" s="34">
        <v>163078.04</v>
      </c>
      <c r="Z18" s="34">
        <v>186731.86</v>
      </c>
      <c r="AA18" s="34">
        <v>86199</v>
      </c>
      <c r="AB18" s="34">
        <v>59479.14</v>
      </c>
      <c r="AC18" s="34">
        <v>162990.43</v>
      </c>
      <c r="AD18" s="34">
        <v>212808.22</v>
      </c>
      <c r="AE18" s="34">
        <v>82362.22</v>
      </c>
      <c r="AF18" s="34">
        <v>54986.67</v>
      </c>
      <c r="AG18" s="34">
        <v>156411.09</v>
      </c>
      <c r="AH18" s="34">
        <v>184013.28</v>
      </c>
      <c r="AI18" s="34">
        <v>91924.800000000003</v>
      </c>
      <c r="AJ18" s="34">
        <v>52413.74</v>
      </c>
      <c r="AK18" s="34">
        <v>167556.16</v>
      </c>
      <c r="AL18" s="34">
        <v>188411.07</v>
      </c>
      <c r="AM18" s="34">
        <v>80839.429999999993</v>
      </c>
      <c r="AN18" s="34">
        <v>55446.61</v>
      </c>
      <c r="AO18" s="34">
        <v>163536.68</v>
      </c>
      <c r="AP18" s="34">
        <v>201921.46</v>
      </c>
      <c r="AQ18" s="34">
        <v>106638.27</v>
      </c>
      <c r="AR18" s="47">
        <v>56916.63</v>
      </c>
      <c r="AS18" s="47">
        <v>151776.38</v>
      </c>
    </row>
    <row r="19" spans="1:45" ht="20.100000000000001" customHeight="1" x14ac:dyDescent="0.25">
      <c r="A19" s="36" t="s">
        <v>114</v>
      </c>
      <c r="B19" s="37">
        <v>1728.86</v>
      </c>
      <c r="C19" s="37">
        <v>1507.61</v>
      </c>
      <c r="D19" s="37">
        <v>1348.74</v>
      </c>
      <c r="E19" s="37">
        <v>1250.05</v>
      </c>
      <c r="F19" s="37">
        <v>1412.58</v>
      </c>
      <c r="G19" s="37">
        <v>1338.14</v>
      </c>
      <c r="H19" s="37">
        <v>1167.72</v>
      </c>
      <c r="I19" s="37">
        <v>1172.1500000000001</v>
      </c>
      <c r="J19" s="37">
        <v>1491.87</v>
      </c>
      <c r="K19" s="37">
        <v>1288.3800000000001</v>
      </c>
      <c r="L19" s="37">
        <v>1223.3599999999999</v>
      </c>
      <c r="M19" s="37">
        <v>1334.63</v>
      </c>
      <c r="N19" s="37">
        <v>1456.61</v>
      </c>
      <c r="O19" s="37">
        <v>1352.08</v>
      </c>
      <c r="P19" s="37">
        <v>1304.97</v>
      </c>
      <c r="Q19" s="37">
        <v>1340.48</v>
      </c>
      <c r="R19" s="37">
        <v>1509.91</v>
      </c>
      <c r="S19" s="37">
        <v>1458.33</v>
      </c>
      <c r="T19" s="37">
        <v>1235.3</v>
      </c>
      <c r="U19" s="37">
        <v>1099.9100000000001</v>
      </c>
      <c r="V19" s="37">
        <v>1173.6099999999999</v>
      </c>
      <c r="W19" s="37">
        <v>1198.01</v>
      </c>
      <c r="X19" s="37">
        <v>1030.67</v>
      </c>
      <c r="Y19" s="37">
        <v>1041.26</v>
      </c>
      <c r="Z19" s="37">
        <v>1195.05</v>
      </c>
      <c r="AA19" s="37">
        <v>1227.01</v>
      </c>
      <c r="AB19" s="37">
        <v>970.54</v>
      </c>
      <c r="AC19" s="37">
        <v>871.28</v>
      </c>
      <c r="AD19" s="37">
        <v>1213.72</v>
      </c>
      <c r="AE19" s="37">
        <v>1244.9000000000001</v>
      </c>
      <c r="AF19" s="37">
        <v>976.88</v>
      </c>
      <c r="AG19" s="37">
        <v>877.75</v>
      </c>
      <c r="AH19" s="37">
        <v>1196.5999999999999</v>
      </c>
      <c r="AI19" s="37">
        <v>1221.28</v>
      </c>
      <c r="AJ19" s="37">
        <v>939.77</v>
      </c>
      <c r="AK19" s="37">
        <v>835.52</v>
      </c>
      <c r="AL19" s="37">
        <v>1171.9000000000001</v>
      </c>
      <c r="AM19" s="37">
        <v>957.51</v>
      </c>
      <c r="AN19" s="37">
        <v>922.65</v>
      </c>
      <c r="AO19" s="37">
        <v>824.05</v>
      </c>
      <c r="AP19" s="37">
        <v>1143</v>
      </c>
      <c r="AQ19" s="37">
        <v>1067.46</v>
      </c>
      <c r="AR19" s="35">
        <v>1028.3800000000001</v>
      </c>
      <c r="AS19" s="35">
        <v>957.83</v>
      </c>
    </row>
    <row r="20" spans="1:45" ht="20.100000000000001" customHeight="1" x14ac:dyDescent="0.25">
      <c r="A20" s="36" t="s">
        <v>115</v>
      </c>
      <c r="B20" s="37">
        <v>36682.01</v>
      </c>
      <c r="C20" s="37">
        <v>18983.02</v>
      </c>
      <c r="D20" s="37">
        <v>16273.73</v>
      </c>
      <c r="E20" s="37">
        <v>26959.94</v>
      </c>
      <c r="F20" s="37">
        <v>33687.550000000003</v>
      </c>
      <c r="G20" s="37">
        <v>20019.599999999999</v>
      </c>
      <c r="H20" s="37">
        <v>14729.02</v>
      </c>
      <c r="I20" s="37">
        <v>29049.08</v>
      </c>
      <c r="J20" s="37">
        <v>35671.53</v>
      </c>
      <c r="K20" s="37">
        <v>19593.36</v>
      </c>
      <c r="L20" s="37">
        <v>16809.71</v>
      </c>
      <c r="M20" s="37">
        <v>27587.02</v>
      </c>
      <c r="N20" s="37">
        <v>33458.46</v>
      </c>
      <c r="O20" s="37">
        <v>18554.419999999998</v>
      </c>
      <c r="P20" s="37">
        <v>16388.009999999998</v>
      </c>
      <c r="Q20" s="37">
        <v>26768.32</v>
      </c>
      <c r="R20" s="37">
        <v>33380.730000000003</v>
      </c>
      <c r="S20" s="37">
        <v>17579.240000000002</v>
      </c>
      <c r="T20" s="37">
        <v>16068.08</v>
      </c>
      <c r="U20" s="37">
        <v>25559.41</v>
      </c>
      <c r="V20" s="37">
        <v>33639.64</v>
      </c>
      <c r="W20" s="37">
        <v>19205.02</v>
      </c>
      <c r="X20" s="37">
        <v>16344.62</v>
      </c>
      <c r="Y20" s="37">
        <v>26919</v>
      </c>
      <c r="Z20" s="37">
        <v>34418.800000000003</v>
      </c>
      <c r="AA20" s="37">
        <v>19240.169999999998</v>
      </c>
      <c r="AB20" s="37">
        <v>17424.95</v>
      </c>
      <c r="AC20" s="37">
        <v>27710.43</v>
      </c>
      <c r="AD20" s="37">
        <v>35042.129999999997</v>
      </c>
      <c r="AE20" s="37">
        <v>19610.439999999999</v>
      </c>
      <c r="AF20" s="37">
        <v>17663.34</v>
      </c>
      <c r="AG20" s="37">
        <v>27450.67</v>
      </c>
      <c r="AH20" s="37">
        <v>34941.53</v>
      </c>
      <c r="AI20" s="37">
        <v>19411.95</v>
      </c>
      <c r="AJ20" s="37">
        <v>17237.990000000002</v>
      </c>
      <c r="AK20" s="37">
        <v>27212.76</v>
      </c>
      <c r="AL20" s="37">
        <v>33274.379999999997</v>
      </c>
      <c r="AM20" s="37">
        <v>14919.27</v>
      </c>
      <c r="AN20" s="37">
        <v>16400.68</v>
      </c>
      <c r="AO20" s="37">
        <v>26032.240000000002</v>
      </c>
      <c r="AP20" s="37">
        <v>32526.02</v>
      </c>
      <c r="AQ20" s="37">
        <v>17729.849999999999</v>
      </c>
      <c r="AR20" s="35">
        <v>18968.400000000001</v>
      </c>
      <c r="AS20" s="35">
        <v>26012.46</v>
      </c>
    </row>
    <row r="21" spans="1:45" ht="20.100000000000001" customHeight="1" x14ac:dyDescent="0.25">
      <c r="A21" s="36" t="s">
        <v>116</v>
      </c>
      <c r="B21" s="37">
        <v>0</v>
      </c>
      <c r="C21" s="37">
        <v>0</v>
      </c>
      <c r="D21" s="37">
        <v>0</v>
      </c>
      <c r="E21" s="37">
        <v>0</v>
      </c>
      <c r="F21" s="37">
        <v>0</v>
      </c>
      <c r="G21" s="37">
        <v>0</v>
      </c>
      <c r="H21" s="37">
        <v>0</v>
      </c>
      <c r="I21" s="37">
        <v>0</v>
      </c>
      <c r="J21" s="37">
        <v>0</v>
      </c>
      <c r="K21" s="37">
        <v>0</v>
      </c>
      <c r="L21" s="37">
        <v>0</v>
      </c>
      <c r="M21" s="37">
        <v>0</v>
      </c>
      <c r="N21" s="37">
        <v>0</v>
      </c>
      <c r="O21" s="37">
        <v>0</v>
      </c>
      <c r="P21" s="37">
        <v>0</v>
      </c>
      <c r="Q21" s="37">
        <v>0</v>
      </c>
      <c r="R21" s="37">
        <v>0</v>
      </c>
      <c r="S21" s="37">
        <v>0</v>
      </c>
      <c r="T21" s="37">
        <v>0</v>
      </c>
      <c r="U21" s="37">
        <v>0</v>
      </c>
      <c r="V21" s="37">
        <v>0</v>
      </c>
      <c r="W21" s="37">
        <v>0</v>
      </c>
      <c r="X21" s="37">
        <v>0</v>
      </c>
      <c r="Y21" s="37">
        <v>0</v>
      </c>
      <c r="Z21" s="37">
        <v>0</v>
      </c>
      <c r="AA21" s="37">
        <v>0</v>
      </c>
      <c r="AB21" s="37">
        <v>0</v>
      </c>
      <c r="AC21" s="37">
        <v>0</v>
      </c>
      <c r="AD21" s="37">
        <v>28.27</v>
      </c>
      <c r="AE21" s="37">
        <v>28.27</v>
      </c>
      <c r="AF21" s="37">
        <v>28.27</v>
      </c>
      <c r="AG21" s="37">
        <v>28.27</v>
      </c>
      <c r="AH21" s="37">
        <v>43.98</v>
      </c>
      <c r="AI21" s="37">
        <v>43.98</v>
      </c>
      <c r="AJ21" s="37">
        <v>43.98</v>
      </c>
      <c r="AK21" s="37">
        <v>43.98</v>
      </c>
      <c r="AL21" s="37">
        <v>78.260000000000005</v>
      </c>
      <c r="AM21" s="37">
        <v>78.260000000000005</v>
      </c>
      <c r="AN21" s="37">
        <v>78.260000000000005</v>
      </c>
      <c r="AO21" s="37">
        <v>78.260000000000005</v>
      </c>
      <c r="AP21" s="37">
        <v>78.260000000000005</v>
      </c>
      <c r="AQ21" s="37">
        <v>78.260000000000005</v>
      </c>
      <c r="AR21" s="35">
        <v>78.260000000000005</v>
      </c>
      <c r="AS21" s="35">
        <v>78.260000000000005</v>
      </c>
    </row>
    <row r="22" spans="1:45" ht="20.100000000000001" customHeight="1" x14ac:dyDescent="0.25">
      <c r="A22" s="36" t="s">
        <v>117</v>
      </c>
      <c r="B22" s="37">
        <v>137965.99</v>
      </c>
      <c r="C22" s="37">
        <v>45067.59</v>
      </c>
      <c r="D22" s="37">
        <v>29825.32</v>
      </c>
      <c r="E22" s="37">
        <v>95981.85</v>
      </c>
      <c r="F22" s="37">
        <v>129905</v>
      </c>
      <c r="G22" s="37">
        <v>65392.51</v>
      </c>
      <c r="H22" s="37">
        <v>32709.49</v>
      </c>
      <c r="I22" s="37">
        <v>115173.12</v>
      </c>
      <c r="J22" s="37">
        <v>154451.98000000001</v>
      </c>
      <c r="K22" s="37">
        <v>63356</v>
      </c>
      <c r="L22" s="37">
        <v>26616.23</v>
      </c>
      <c r="M22" s="37">
        <v>100076.75</v>
      </c>
      <c r="N22" s="37">
        <v>119076.93</v>
      </c>
      <c r="O22" s="37">
        <v>45994.96</v>
      </c>
      <c r="P22" s="37">
        <v>24493.42</v>
      </c>
      <c r="Q22" s="37">
        <v>94125.69</v>
      </c>
      <c r="R22" s="37">
        <v>134739.38</v>
      </c>
      <c r="S22" s="37">
        <v>51306.05</v>
      </c>
      <c r="T22" s="37">
        <v>27156.98</v>
      </c>
      <c r="U22" s="37">
        <v>84379.23</v>
      </c>
      <c r="V22" s="37">
        <v>128340.06</v>
      </c>
      <c r="W22" s="37">
        <v>53389.38</v>
      </c>
      <c r="X22" s="37">
        <v>21448.37</v>
      </c>
      <c r="Y22" s="37">
        <v>102697.13</v>
      </c>
      <c r="Z22" s="37">
        <v>121232.63</v>
      </c>
      <c r="AA22" s="37">
        <v>46569.84</v>
      </c>
      <c r="AB22" s="37">
        <v>25679.1</v>
      </c>
      <c r="AC22" s="37">
        <v>101594.96</v>
      </c>
      <c r="AD22" s="37">
        <v>144496.26</v>
      </c>
      <c r="AE22" s="37">
        <v>43053.4</v>
      </c>
      <c r="AF22" s="37">
        <v>21838.73</v>
      </c>
      <c r="AG22" s="37">
        <v>95881.93</v>
      </c>
      <c r="AH22" s="37">
        <v>117983.41</v>
      </c>
      <c r="AI22" s="37">
        <v>51273.06</v>
      </c>
      <c r="AJ22" s="37">
        <v>20086.009999999998</v>
      </c>
      <c r="AK22" s="37">
        <v>105534.68</v>
      </c>
      <c r="AL22" s="37">
        <v>123172.54</v>
      </c>
      <c r="AM22" s="37">
        <v>48750.77</v>
      </c>
      <c r="AN22" s="37">
        <v>23323.9</v>
      </c>
      <c r="AO22" s="37">
        <v>104053.37</v>
      </c>
      <c r="AP22" s="37">
        <v>137071.82</v>
      </c>
      <c r="AQ22" s="37">
        <v>65071.98</v>
      </c>
      <c r="AR22" s="35">
        <v>20559.599999999999</v>
      </c>
      <c r="AS22" s="35">
        <v>95044.04</v>
      </c>
    </row>
    <row r="23" spans="1:45" ht="20.100000000000001" customHeight="1" x14ac:dyDescent="0.25">
      <c r="A23" s="38" t="s">
        <v>118</v>
      </c>
      <c r="B23" s="39">
        <v>28829.37</v>
      </c>
      <c r="C23" s="39">
        <v>16604.18</v>
      </c>
      <c r="D23" s="39">
        <v>13588.22</v>
      </c>
      <c r="E23" s="39">
        <v>26394.11</v>
      </c>
      <c r="F23" s="39">
        <v>28395.38</v>
      </c>
      <c r="G23" s="39">
        <v>23318.75</v>
      </c>
      <c r="H23" s="39">
        <v>15277.39</v>
      </c>
      <c r="I23" s="39">
        <v>32136.080000000002</v>
      </c>
      <c r="J23" s="39">
        <v>36177.72</v>
      </c>
      <c r="K23" s="39">
        <v>23313.5</v>
      </c>
      <c r="L23" s="39">
        <v>13752.51</v>
      </c>
      <c r="M23" s="39">
        <v>28843.88</v>
      </c>
      <c r="N23" s="39">
        <v>27821.200000000001</v>
      </c>
      <c r="O23" s="39">
        <v>17189.78</v>
      </c>
      <c r="P23" s="39">
        <v>12721.8</v>
      </c>
      <c r="Q23" s="39">
        <v>28110.99</v>
      </c>
      <c r="R23" s="39">
        <v>31984.36</v>
      </c>
      <c r="S23" s="39">
        <v>19030.87</v>
      </c>
      <c r="T23" s="39">
        <v>14734.62</v>
      </c>
      <c r="U23" s="39">
        <v>26013.65</v>
      </c>
      <c r="V23" s="39">
        <v>31376.52</v>
      </c>
      <c r="W23" s="39">
        <v>19999.37</v>
      </c>
      <c r="X23" s="39">
        <v>11813.61</v>
      </c>
      <c r="Y23" s="39">
        <v>31143.43</v>
      </c>
      <c r="Z23" s="39">
        <v>28646.48</v>
      </c>
      <c r="AA23" s="39">
        <v>17923.080000000002</v>
      </c>
      <c r="AB23" s="39">
        <v>14165.65</v>
      </c>
      <c r="AC23" s="39">
        <v>31574.86</v>
      </c>
      <c r="AD23" s="39">
        <v>30826.11</v>
      </c>
      <c r="AE23" s="39">
        <v>17223.48</v>
      </c>
      <c r="AF23" s="39">
        <v>13277.71</v>
      </c>
      <c r="AG23" s="39">
        <v>30970.73</v>
      </c>
      <c r="AH23" s="39">
        <v>28682.07</v>
      </c>
      <c r="AI23" s="39">
        <v>18808.84</v>
      </c>
      <c r="AJ23" s="39">
        <v>12940.3</v>
      </c>
      <c r="AK23" s="39">
        <v>32763.53</v>
      </c>
      <c r="AL23" s="39">
        <v>29583.27</v>
      </c>
      <c r="AM23" s="39">
        <v>15002.9</v>
      </c>
      <c r="AN23" s="39">
        <v>13590.4</v>
      </c>
      <c r="AO23" s="39">
        <v>31418.05</v>
      </c>
      <c r="AP23" s="39">
        <v>29971.64</v>
      </c>
      <c r="AQ23" s="39">
        <v>21560.01</v>
      </c>
      <c r="AR23" s="35">
        <v>15151.28</v>
      </c>
      <c r="AS23" s="35">
        <v>28553.08</v>
      </c>
    </row>
    <row r="24" spans="1:45" ht="20.100000000000001" customHeight="1" x14ac:dyDescent="0.25">
      <c r="A24" s="48" t="s">
        <v>119</v>
      </c>
      <c r="B24" s="34">
        <v>1487.33</v>
      </c>
      <c r="C24" s="34">
        <v>1487.33</v>
      </c>
      <c r="D24" s="34">
        <v>1487.33</v>
      </c>
      <c r="E24" s="34">
        <v>1487.33</v>
      </c>
      <c r="F24" s="34">
        <v>1442.71</v>
      </c>
      <c r="G24" s="34">
        <v>1442.71</v>
      </c>
      <c r="H24" s="34">
        <v>1442.71</v>
      </c>
      <c r="I24" s="34">
        <v>1442.71</v>
      </c>
      <c r="J24" s="34">
        <v>1399.43</v>
      </c>
      <c r="K24" s="34">
        <v>1399.43</v>
      </c>
      <c r="L24" s="34">
        <v>1399.43</v>
      </c>
      <c r="M24" s="34">
        <v>1399.43</v>
      </c>
      <c r="N24" s="34">
        <v>1357.45</v>
      </c>
      <c r="O24" s="34">
        <v>1357.45</v>
      </c>
      <c r="P24" s="34">
        <v>1357.45</v>
      </c>
      <c r="Q24" s="34">
        <v>1357.45</v>
      </c>
      <c r="R24" s="34">
        <v>1316.72</v>
      </c>
      <c r="S24" s="34">
        <v>1316.72</v>
      </c>
      <c r="T24" s="34">
        <v>1316.72</v>
      </c>
      <c r="U24" s="34">
        <v>1316.72</v>
      </c>
      <c r="V24" s="34">
        <v>1277.22</v>
      </c>
      <c r="W24" s="34">
        <v>1277.22</v>
      </c>
      <c r="X24" s="34">
        <v>1277.22</v>
      </c>
      <c r="Y24" s="34">
        <v>1277.22</v>
      </c>
      <c r="Z24" s="34">
        <v>1238.9000000000001</v>
      </c>
      <c r="AA24" s="34">
        <v>1238.9000000000001</v>
      </c>
      <c r="AB24" s="34">
        <v>1238.9000000000001</v>
      </c>
      <c r="AC24" s="34">
        <v>1238.9000000000001</v>
      </c>
      <c r="AD24" s="34">
        <v>1201.74</v>
      </c>
      <c r="AE24" s="34">
        <v>1201.74</v>
      </c>
      <c r="AF24" s="34">
        <v>1201.74</v>
      </c>
      <c r="AG24" s="34">
        <v>1201.74</v>
      </c>
      <c r="AH24" s="34">
        <v>1165.69</v>
      </c>
      <c r="AI24" s="34">
        <v>1165.69</v>
      </c>
      <c r="AJ24" s="34">
        <v>1165.69</v>
      </c>
      <c r="AK24" s="34">
        <v>1165.69</v>
      </c>
      <c r="AL24" s="34">
        <v>1130.71</v>
      </c>
      <c r="AM24" s="34">
        <v>1130.71</v>
      </c>
      <c r="AN24" s="34">
        <v>1130.71</v>
      </c>
      <c r="AO24" s="34">
        <v>1130.71</v>
      </c>
      <c r="AP24" s="34">
        <v>1130.71</v>
      </c>
      <c r="AQ24" s="34">
        <v>1130.71</v>
      </c>
      <c r="AR24" s="47">
        <v>1130.71</v>
      </c>
      <c r="AS24" s="47">
        <v>1130.71</v>
      </c>
    </row>
    <row r="28" spans="1:45" ht="31.5" x14ac:dyDescent="0.25">
      <c r="A28" s="31" t="s">
        <v>54</v>
      </c>
      <c r="B28" s="32" t="s">
        <v>55</v>
      </c>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row>
    <row r="29" spans="1:45" x14ac:dyDescent="0.25">
      <c r="A29" s="33" t="s">
        <v>99</v>
      </c>
      <c r="B29" s="34">
        <v>146728.71</v>
      </c>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row>
    <row r="30" spans="1:45" x14ac:dyDescent="0.25">
      <c r="A30" s="36" t="s">
        <v>100</v>
      </c>
      <c r="B30" s="37">
        <v>187065.23</v>
      </c>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row>
    <row r="31" spans="1:45" x14ac:dyDescent="0.25">
      <c r="A31" s="36" t="s">
        <v>101</v>
      </c>
      <c r="B31" s="37">
        <v>79545.14</v>
      </c>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2"/>
      <c r="AS31" s="42"/>
    </row>
    <row r="32" spans="1:45" x14ac:dyDescent="0.25">
      <c r="A32" s="36" t="s">
        <v>102</v>
      </c>
      <c r="B32" s="37">
        <v>24865.58</v>
      </c>
      <c r="C32" s="74"/>
      <c r="D32" s="37"/>
      <c r="E32" s="37"/>
      <c r="F32" s="37"/>
      <c r="G32" s="37"/>
      <c r="H32" s="37"/>
      <c r="I32" s="37"/>
      <c r="J32" s="37"/>
      <c r="K32" s="37"/>
      <c r="L32" s="37"/>
      <c r="M32" s="37"/>
      <c r="N32" s="37"/>
      <c r="O32" s="37"/>
      <c r="P32" s="37"/>
    </row>
    <row r="33" spans="1:16" x14ac:dyDescent="0.25">
      <c r="A33" s="36" t="s">
        <v>103</v>
      </c>
      <c r="B33" s="37">
        <v>6695.03</v>
      </c>
      <c r="C33" s="80"/>
      <c r="D33" s="39"/>
      <c r="E33" s="39"/>
      <c r="F33" s="39"/>
      <c r="G33" s="39"/>
      <c r="H33" s="39"/>
      <c r="I33" s="39"/>
      <c r="J33" s="39"/>
      <c r="K33" s="39"/>
      <c r="L33" s="39"/>
      <c r="M33" s="39"/>
      <c r="N33" s="39"/>
      <c r="O33" s="39"/>
      <c r="P33" s="39"/>
    </row>
    <row r="34" spans="1:16" x14ac:dyDescent="0.25">
      <c r="A34" s="38" t="s">
        <v>104</v>
      </c>
      <c r="B34" s="39">
        <v>-31.86</v>
      </c>
      <c r="C34" s="79"/>
      <c r="D34" s="81"/>
      <c r="E34" s="79"/>
      <c r="F34" s="79"/>
      <c r="G34" s="79"/>
      <c r="H34" s="79"/>
      <c r="I34" s="79"/>
      <c r="J34" s="79"/>
      <c r="K34" s="79"/>
      <c r="L34" s="79"/>
      <c r="M34" s="79"/>
      <c r="N34" s="79"/>
      <c r="O34" s="79"/>
      <c r="P34" s="79"/>
    </row>
    <row r="35" spans="1:16" x14ac:dyDescent="0.25">
      <c r="A35" s="40" t="s">
        <v>105</v>
      </c>
      <c r="B35" s="41">
        <v>315591.53999999998</v>
      </c>
      <c r="C35" s="79">
        <f>B29+B30-B32+B33+B34</f>
        <v>315591.53000000003</v>
      </c>
      <c r="D35" s="79"/>
    </row>
    <row r="36" spans="1:16" x14ac:dyDescent="0.25">
      <c r="A36" s="36" t="s">
        <v>106</v>
      </c>
      <c r="B36" s="37">
        <v>231.15</v>
      </c>
      <c r="C36" s="79"/>
      <c r="D36" s="79"/>
    </row>
    <row r="37" spans="1:16" x14ac:dyDescent="0.25">
      <c r="A37" s="44" t="s">
        <v>107</v>
      </c>
      <c r="B37" s="45">
        <v>315360.39</v>
      </c>
      <c r="C37" s="79">
        <f>SUM(C38:C49)</f>
        <v>315360.39</v>
      </c>
      <c r="D37" s="79"/>
    </row>
    <row r="38" spans="1:16" ht="31.5" x14ac:dyDescent="0.25">
      <c r="A38" s="33" t="s">
        <v>108</v>
      </c>
      <c r="B38" s="34">
        <v>88614.13</v>
      </c>
      <c r="C38" s="79">
        <f>B39+B40+B41+B42</f>
        <v>108666.83</v>
      </c>
      <c r="D38" s="79" t="s">
        <v>204</v>
      </c>
    </row>
    <row r="39" spans="1:16" x14ac:dyDescent="0.25">
      <c r="A39" s="36" t="s">
        <v>109</v>
      </c>
      <c r="B39" s="37">
        <v>81234.080000000002</v>
      </c>
      <c r="D39" s="79"/>
    </row>
    <row r="40" spans="1:16" x14ac:dyDescent="0.25">
      <c r="A40" s="38" t="s">
        <v>110</v>
      </c>
      <c r="B40" s="39">
        <v>7380.05</v>
      </c>
      <c r="C40" s="79"/>
      <c r="D40" s="79"/>
    </row>
    <row r="41" spans="1:16" x14ac:dyDescent="0.25">
      <c r="A41" s="33" t="s">
        <v>111</v>
      </c>
      <c r="B41" s="34">
        <v>17531.169999999998</v>
      </c>
      <c r="C41" s="79">
        <f>SUM(B44:B46)</f>
        <v>38410.870000000003</v>
      </c>
      <c r="D41" s="79" t="s">
        <v>203</v>
      </c>
    </row>
    <row r="42" spans="1:16" x14ac:dyDescent="0.25">
      <c r="A42" s="38" t="s">
        <v>112</v>
      </c>
      <c r="B42" s="39">
        <v>2521.5300000000002</v>
      </c>
      <c r="C42" s="79"/>
      <c r="D42" s="79"/>
    </row>
    <row r="43" spans="1:16" x14ac:dyDescent="0.25">
      <c r="A43" s="33" t="s">
        <v>113</v>
      </c>
      <c r="B43" s="34">
        <v>206693.57</v>
      </c>
      <c r="D43" s="79">
        <f>SUM(B44:B49)</f>
        <v>206693.55999999997</v>
      </c>
    </row>
    <row r="44" spans="1:16" x14ac:dyDescent="0.25">
      <c r="A44" s="36" t="s">
        <v>114</v>
      </c>
      <c r="B44" s="37">
        <v>1728.86</v>
      </c>
      <c r="C44" s="79"/>
      <c r="D44" s="79"/>
    </row>
    <row r="45" spans="1:16" x14ac:dyDescent="0.25">
      <c r="A45" s="36" t="s">
        <v>115</v>
      </c>
      <c r="B45" s="37">
        <v>36682.01</v>
      </c>
      <c r="C45" s="79"/>
      <c r="D45" s="79"/>
    </row>
    <row r="46" spans="1:16" x14ac:dyDescent="0.25">
      <c r="A46" s="36" t="s">
        <v>116</v>
      </c>
      <c r="B46" s="37">
        <v>0</v>
      </c>
      <c r="C46" s="79"/>
      <c r="D46" s="79"/>
    </row>
    <row r="47" spans="1:16" x14ac:dyDescent="0.25">
      <c r="A47" s="36" t="s">
        <v>117</v>
      </c>
      <c r="B47" s="37">
        <v>137965.99</v>
      </c>
      <c r="C47" s="37">
        <v>137965.99</v>
      </c>
      <c r="D47" s="79" t="s">
        <v>206</v>
      </c>
    </row>
    <row r="48" spans="1:16" x14ac:dyDescent="0.25">
      <c r="A48" s="38" t="s">
        <v>118</v>
      </c>
      <c r="B48" s="39">
        <v>28829.37</v>
      </c>
      <c r="C48" s="79"/>
      <c r="D48" s="79"/>
    </row>
    <row r="49" spans="1:4" x14ac:dyDescent="0.25">
      <c r="A49" s="48" t="s">
        <v>119</v>
      </c>
      <c r="B49" s="34">
        <v>1487.33</v>
      </c>
      <c r="C49" s="35">
        <f>B49+B48</f>
        <v>30316.699999999997</v>
      </c>
      <c r="D49" s="29" t="s">
        <v>205</v>
      </c>
    </row>
  </sheetData>
  <printOptions headings="1"/>
  <pageMargins left="0.44000000000000006" right="0.4" top="1" bottom="1" header="0.5" footer="0.5"/>
  <pageSetup orientation="landscape"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Cover_Sheet</vt:lpstr>
      <vt:lpstr>Contents</vt:lpstr>
      <vt:lpstr>supply and consumption</vt:lpstr>
      <vt:lpstr>Import Export</vt:lpstr>
      <vt:lpstr>4_1_GWh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energy.stats@beis.gov.uk</dc:creator>
  <cp:lastModifiedBy>Kha Pham</cp:lastModifiedBy>
  <cp:lastPrinted>2022-01-24T17:35:59Z</cp:lastPrinted>
  <dcterms:created xsi:type="dcterms:W3CDTF">2022-01-24T16:17:29Z</dcterms:created>
  <dcterms:modified xsi:type="dcterms:W3CDTF">2022-05-14T12:19:26Z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2022-01-24T16:17:30Z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7fbb53aa-6842-4c39-91a6-93c2b721b099</vt:lpwstr>
  </property>
  <property fmtid="{D5CDD505-2E9C-101B-9397-08002B2CF9AE}" pid="8" name="MSIP_Label_ba62f585-b40f-4ab9-bafe-39150f03d124_ContentBits">
    <vt:lpwstr>0</vt:lpwstr>
  </property>
</Properties>
</file>