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 Project\Huy Hoang Motorbikes\"/>
    </mc:Choice>
  </mc:AlternateContent>
  <xr:revisionPtr revIDLastSave="0" documentId="13_ncr:1_{D2D80213-F3AF-40C2-883A-B8D8A9B760B4}" xr6:coauthVersionLast="47" xr6:coauthVersionMax="47" xr10:uidLastSave="{00000000-0000-0000-0000-000000000000}"/>
  <bookViews>
    <workbookView xWindow="-108" yWindow="-108" windowWidth="23256" windowHeight="13176" tabRatio="630" firstSheet="1" activeTab="1" xr2:uid="{DC37A9C9-D8AF-4CFD-8CD6-06C9D8B65C08}"/>
  </bookViews>
  <sheets>
    <sheet name="Admin" sheetId="7" r:id="rId1"/>
    <sheet name="QUẢN LÝ KHO" sheetId="1" r:id="rId2"/>
    <sheet name="Dữ Liệu Bảng" sheetId="8" r:id="rId3"/>
    <sheet name="Khách Hàng" sheetId="2" r:id="rId4"/>
    <sheet name="Cung Ứng" sheetId="3" r:id="rId5"/>
    <sheet name="Sản Phẩm" sheetId="5" r:id="rId6"/>
    <sheet name="DS Đơn" sheetId="4" r:id="rId7"/>
    <sheet name="Đơn Hàng" sheetId="6" r:id="rId8"/>
    <sheet name="Nhân Viên" sheetId="9" r:id="rId9"/>
  </sheets>
  <functionGroups builtInGroupCount="19"/>
  <definedNames>
    <definedName name="_xlnm._FilterDatabase" localSheetId="4" hidden="1">'Cung Ứng'!$A$3:$I$21</definedName>
    <definedName name="_xlnm._FilterDatabase" localSheetId="7" hidden="1">'Đơn Hàng'!$A$3:$I$157</definedName>
    <definedName name="_xlnm._FilterDatabase" localSheetId="3" hidden="1">'Khách Hàng'!$A$3:$I$17</definedName>
    <definedName name="_xlnm._FilterDatabase" localSheetId="5" hidden="1">'Sản Phẩm'!$A$3:$I$74</definedName>
    <definedName name="_xlnm.Criteria" localSheetId="4">'Cung Ứng'!$M$2:$M$3</definedName>
    <definedName name="_xlnm.Criteria" localSheetId="7">'Đơn Hàng'!$M$2:$M$3</definedName>
    <definedName name="_xlnm.Criteria" localSheetId="3">'Khách Hàng'!$M$2:$M$3</definedName>
    <definedName name="_xlnm.Criteria" localSheetId="5">'Sản Phẩm'!$M$2:$M$3</definedName>
    <definedName name="Cust_ID">OFFSET('Khách Hàng'!$A$3,1,,COUNTA('Khách Hàng'!$A$3:$A$9992)-1,1)</definedName>
    <definedName name="Cust_Name">OFFSET('Khách Hàng'!$B$3,1,,COUNTA('Khách Hàng'!$A$3:$A$9992)-1,1)</definedName>
    <definedName name="DateRange">Admin!$H$6:$H$12</definedName>
    <definedName name="_xlnm.Extract" localSheetId="4">'Cung Ứng'!$P$2:$X$2</definedName>
    <definedName name="_xlnm.Extract" localSheetId="7">'Đơn Hàng'!$P$2:$X$2</definedName>
    <definedName name="_xlnm.Extract" localSheetId="3">'Khách Hàng'!$P$2:$X$2</definedName>
    <definedName name="_xlnm.Extract" localSheetId="5">'Sản Phẩm'!$P$2:$X$2</definedName>
    <definedName name="Months">Admin!$G$6:$G$17</definedName>
    <definedName name="Nv_ID">OFFSET('Nhân Viên'!$A$3, 1, , COUNTA('Nhân Viên'!$A$3:$A$9992) - 1, 1)</definedName>
    <definedName name="Nv_Ten">OFFSET('Nhân Viên'!$B$3, 1, , COUNTA('Nhân Viên'!$A$3:$A$9992) - 1, 1)</definedName>
    <definedName name="Ord_Date">OFFSET('DS Đơn'!$E$3,1,,COUNTA('DS Đơn'!$A$3:$A$992)-1,1)</definedName>
    <definedName name="Ord_ID">OFFSET('DS Đơn'!$A$3,1,,COUNTA('DS Đơn'!$A$3:$A$992)-1,1)</definedName>
    <definedName name="Ord_Nv">OFFSET('DS Đơn'!$D$3,1,,COUNTA('DS Đơn'!$A$3:$A$9992)-1,1)</definedName>
    <definedName name="Ord_Total">OFFSET('DS Đơn'!$F$3,1,,COUNTA('DS Đơn'!$A$3:$A$9992)-1,1)</definedName>
    <definedName name="Ord_Type">OFFSET('DS Đơn'!$B$3,1,,COUNTA('DS Đơn'!$A$3:$A$992)-1,1)</definedName>
    <definedName name="OrdItem_ProdNm">OFFSET('Đơn Hàng'!$C$3,1,,COUNTA('Đơn Hàng'!$A$3:$A$9999)-1,1)</definedName>
    <definedName name="OrdItem_Qty">OFFSET('Đơn Hàng'!$E$3,1,,COUNTA('Đơn Hàng'!$A$3:$A$9999)-1,1)</definedName>
    <definedName name="OrdItem_Total">OFFSET('Đơn Hàng'!$G$3,1,,COUNTA('Đơn Hàng'!$A$3:$A$9999)-1,1)</definedName>
    <definedName name="OrdItem_Type">OFFSET('Đơn Hàng'!$B$3,1,,COUNTA('Đơn Hàng'!$A$3:$A$9999)-1,1)</definedName>
    <definedName name="_xlnm.Print_Area" localSheetId="1">'QUẢN LÝ KHO'!$D$4:$H$29</definedName>
    <definedName name="Prod_ID">OFFSET('Sản Phẩm'!$A$3,1,,COUNTA('Sản Phẩm'!$A$3:$A$10002)-1,1)</definedName>
    <definedName name="Prod_Name">OFFSET('Sản Phẩm'!$B$3,1,,COUNTA('Sản Phẩm'!$B$3:$B$10002)-1,1)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OFFSET('Cung Ứng'!$A$3,1,,COUNTA('Cung Ứng'!$A$3:$A$9984)-1,1)</definedName>
    <definedName name="Supp_Name">OFFSET('Cung Ứng'!$B$3,1,,COUNTA('Cung Ứng'!$A$3:$A$9984)-1,1)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8" i="6" l="1"/>
  <c r="E4" i="1"/>
  <c r="G7" i="9" a="1"/>
  <c r="G7" i="9" s="1"/>
  <c r="G8" i="9" a="1"/>
  <c r="G8" i="9" s="1"/>
  <c r="G9" i="9" a="1"/>
  <c r="G9" i="9" s="1"/>
  <c r="G10" i="9" a="1"/>
  <c r="G10" i="9" s="1"/>
  <c r="G11" i="9" a="1"/>
  <c r="G11" i="9" s="1"/>
  <c r="G12" i="9" a="1"/>
  <c r="G12" i="9" s="1"/>
  <c r="G13" i="9" a="1"/>
  <c r="G13" i="9" s="1"/>
  <c r="G14" i="9" a="1"/>
  <c r="G14" i="9" s="1"/>
  <c r="G15" i="9" a="1"/>
  <c r="G15" i="9" s="1"/>
  <c r="I4" i="9"/>
  <c r="G5" i="9" a="1"/>
  <c r="G5" i="9" s="1"/>
  <c r="G6" i="9" a="1"/>
  <c r="G6" i="9" s="1"/>
  <c r="G4" i="9" a="1"/>
  <c r="G4" i="9" s="1"/>
  <c r="I157" i="6"/>
  <c r="G4" i="5" a="1"/>
  <c r="G4" i="5" s="1"/>
  <c r="H4" i="5" s="1"/>
  <c r="G5" i="5" a="1"/>
  <c r="G5" i="5" s="1"/>
  <c r="H5" i="5" s="1"/>
  <c r="G6" i="5" a="1"/>
  <c r="G6" i="5" s="1"/>
  <c r="H6" i="5" s="1"/>
  <c r="G7" i="5" a="1"/>
  <c r="G7" i="5" s="1"/>
  <c r="H7" i="5" s="1"/>
  <c r="G8" i="5" a="1"/>
  <c r="G8" i="5" s="1"/>
  <c r="H8" i="5" s="1"/>
  <c r="G9" i="5" a="1"/>
  <c r="G9" i="5" s="1"/>
  <c r="H9" i="5" s="1"/>
  <c r="G10" i="5" a="1"/>
  <c r="G10" i="5" s="1"/>
  <c r="H10" i="5" s="1"/>
  <c r="G11" i="5" a="1"/>
  <c r="G11" i="5" s="1"/>
  <c r="H11" i="5" s="1"/>
  <c r="G12" i="5" a="1"/>
  <c r="G12" i="5" s="1"/>
  <c r="H12" i="5" s="1"/>
  <c r="G13" i="5" a="1"/>
  <c r="G13" i="5" s="1"/>
  <c r="H13" i="5" s="1"/>
  <c r="G14" i="5" a="1"/>
  <c r="G14" i="5" s="1"/>
  <c r="H14" i="5" s="1"/>
  <c r="G15" i="5" a="1"/>
  <c r="G15" i="5" s="1"/>
  <c r="H15" i="5" s="1"/>
  <c r="G16" i="5" a="1"/>
  <c r="G16" i="5" s="1"/>
  <c r="H16" i="5" s="1"/>
  <c r="G17" i="5" a="1"/>
  <c r="G17" i="5" s="1"/>
  <c r="H17" i="5" s="1"/>
  <c r="G18" i="5" a="1"/>
  <c r="G18" i="5" s="1"/>
  <c r="H18" i="5" s="1"/>
  <c r="G19" i="5" a="1"/>
  <c r="G19" i="5" s="1"/>
  <c r="H19" i="5" s="1"/>
  <c r="G20" i="5" a="1"/>
  <c r="G20" i="5" s="1"/>
  <c r="H20" i="5" s="1"/>
  <c r="G21" i="5" a="1"/>
  <c r="G21" i="5" s="1"/>
  <c r="H21" i="5" s="1"/>
  <c r="G22" i="5" a="1"/>
  <c r="G22" i="5" s="1"/>
  <c r="H22" i="5" s="1"/>
  <c r="G23" i="5" a="1"/>
  <c r="G23" i="5" s="1"/>
  <c r="H23" i="5" s="1"/>
  <c r="G24" i="5" a="1"/>
  <c r="G24" i="5" s="1"/>
  <c r="H24" i="5" s="1"/>
  <c r="G25" i="5" a="1"/>
  <c r="G25" i="5" s="1"/>
  <c r="H25" i="5" s="1"/>
  <c r="G26" i="5" a="1"/>
  <c r="G26" i="5" s="1"/>
  <c r="H26" i="5" s="1"/>
  <c r="G27" i="5" a="1"/>
  <c r="G27" i="5" s="1"/>
  <c r="H27" i="5" s="1"/>
  <c r="G28" i="5" a="1"/>
  <c r="G28" i="5" s="1"/>
  <c r="H28" i="5" s="1"/>
  <c r="G29" i="5" a="1"/>
  <c r="G29" i="5" s="1"/>
  <c r="H29" i="5" s="1"/>
  <c r="G30" i="5" a="1"/>
  <c r="G30" i="5" s="1"/>
  <c r="H30" i="5" s="1"/>
  <c r="G31" i="5" a="1"/>
  <c r="G31" i="5" s="1"/>
  <c r="H31" i="5" s="1"/>
  <c r="G32" i="5" a="1"/>
  <c r="G32" i="5" s="1"/>
  <c r="H32" i="5" s="1"/>
  <c r="G33" i="5" a="1"/>
  <c r="G33" i="5" s="1"/>
  <c r="H33" i="5" s="1"/>
  <c r="G34" i="5" a="1"/>
  <c r="G34" i="5" s="1"/>
  <c r="H34" i="5" s="1"/>
  <c r="G35" i="5" a="1"/>
  <c r="G35" i="5" s="1"/>
  <c r="H35" i="5" s="1"/>
  <c r="G36" i="5" a="1"/>
  <c r="G36" i="5" s="1"/>
  <c r="H36" i="5" s="1"/>
  <c r="G37" i="5" a="1"/>
  <c r="G37" i="5" s="1"/>
  <c r="H37" i="5" s="1"/>
  <c r="G38" i="5" a="1"/>
  <c r="G38" i="5" s="1"/>
  <c r="H38" i="5" s="1"/>
  <c r="G39" i="5" a="1"/>
  <c r="G39" i="5" s="1"/>
  <c r="H39" i="5" s="1"/>
  <c r="G40" i="5" a="1"/>
  <c r="G40" i="5" s="1"/>
  <c r="H40" i="5" s="1"/>
  <c r="G41" i="5" a="1"/>
  <c r="G41" i="5" s="1"/>
  <c r="H41" i="5" s="1"/>
  <c r="G42" i="5" a="1"/>
  <c r="G42" i="5" s="1"/>
  <c r="H42" i="5" s="1"/>
  <c r="G43" i="5" a="1"/>
  <c r="G43" i="5" s="1"/>
  <c r="H43" i="5" s="1"/>
  <c r="G44" i="5" a="1"/>
  <c r="G44" i="5" s="1"/>
  <c r="H44" i="5" s="1"/>
  <c r="G45" i="5" a="1"/>
  <c r="G45" i="5" s="1"/>
  <c r="H45" i="5" s="1"/>
  <c r="G46" i="5" a="1"/>
  <c r="G46" i="5" s="1"/>
  <c r="H46" i="5" s="1"/>
  <c r="G47" i="5" a="1"/>
  <c r="G47" i="5" s="1"/>
  <c r="H47" i="5" s="1"/>
  <c r="G48" i="5" a="1"/>
  <c r="G48" i="5" s="1"/>
  <c r="H48" i="5" s="1"/>
  <c r="G49" i="5" a="1"/>
  <c r="G49" i="5" s="1"/>
  <c r="H49" i="5" s="1"/>
  <c r="G50" i="5" a="1"/>
  <c r="G50" i="5" s="1"/>
  <c r="H50" i="5" s="1"/>
  <c r="G51" i="5" a="1"/>
  <c r="G51" i="5" s="1"/>
  <c r="H51" i="5" s="1"/>
  <c r="G52" i="5" a="1"/>
  <c r="G52" i="5" s="1"/>
  <c r="H52" i="5" s="1"/>
  <c r="G53" i="5" a="1"/>
  <c r="G53" i="5" s="1"/>
  <c r="H53" i="5" s="1"/>
  <c r="G54" i="5" a="1"/>
  <c r="G54" i="5" s="1"/>
  <c r="H54" i="5" s="1"/>
  <c r="G55" i="5" a="1"/>
  <c r="G55" i="5" s="1"/>
  <c r="H55" i="5" s="1"/>
  <c r="G56" i="5" a="1"/>
  <c r="G56" i="5" s="1"/>
  <c r="H56" i="5" s="1"/>
  <c r="G57" i="5" a="1"/>
  <c r="G57" i="5" s="1"/>
  <c r="H57" i="5" s="1"/>
  <c r="G58" i="5" a="1"/>
  <c r="G58" i="5" s="1"/>
  <c r="H58" i="5" s="1"/>
  <c r="G59" i="5" a="1"/>
  <c r="G59" i="5" s="1"/>
  <c r="H59" i="5" s="1"/>
  <c r="G60" i="5" a="1"/>
  <c r="G60" i="5" s="1"/>
  <c r="H60" i="5" s="1"/>
  <c r="I156" i="6"/>
  <c r="I155" i="6"/>
  <c r="I154" i="6"/>
  <c r="I153" i="6"/>
  <c r="G74" i="5" a="1"/>
  <c r="G74" i="5" s="1"/>
  <c r="H74" i="5" s="1"/>
  <c r="I74" i="5"/>
  <c r="G73" i="5" a="1"/>
  <c r="G73" i="5" s="1"/>
  <c r="H73" i="5" s="1"/>
  <c r="I73" i="5"/>
  <c r="G72" i="5" a="1"/>
  <c r="G72" i="5" s="1"/>
  <c r="H72" i="5" s="1"/>
  <c r="I72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G61" i="5" a="1"/>
  <c r="G61" i="5" s="1"/>
  <c r="H61" i="5" s="1"/>
  <c r="I61" i="5"/>
  <c r="G62" i="5" a="1"/>
  <c r="G62" i="5" s="1"/>
  <c r="H62" i="5" s="1"/>
  <c r="I62" i="5"/>
  <c r="G63" i="5" a="1"/>
  <c r="G63" i="5" s="1"/>
  <c r="H63" i="5" s="1"/>
  <c r="I63" i="5"/>
  <c r="G64" i="5" a="1"/>
  <c r="G64" i="5" s="1"/>
  <c r="H64" i="5" s="1"/>
  <c r="I64" i="5"/>
  <c r="G65" i="5" a="1"/>
  <c r="G65" i="5" s="1"/>
  <c r="H65" i="5" s="1"/>
  <c r="I65" i="5"/>
  <c r="G66" i="5" a="1"/>
  <c r="G66" i="5" s="1"/>
  <c r="H66" i="5" s="1"/>
  <c r="I66" i="5"/>
  <c r="G67" i="5" a="1"/>
  <c r="G67" i="5" s="1"/>
  <c r="H67" i="5" s="1"/>
  <c r="I67" i="5"/>
  <c r="G68" i="5" a="1"/>
  <c r="G68" i="5" s="1"/>
  <c r="H68" i="5" s="1"/>
  <c r="I68" i="5"/>
  <c r="G69" i="5" a="1"/>
  <c r="G69" i="5" s="1"/>
  <c r="H69" i="5" s="1"/>
  <c r="I69" i="5"/>
  <c r="G70" i="5" a="1"/>
  <c r="G70" i="5" s="1"/>
  <c r="G71" i="5" a="1"/>
  <c r="G71" i="5" s="1"/>
  <c r="H71" i="5" s="1"/>
  <c r="I71" i="5"/>
  <c r="I152" i="6"/>
  <c r="I151" i="6"/>
  <c r="I150" i="6"/>
  <c r="I149" i="6"/>
  <c r="I148" i="6"/>
  <c r="B15" i="1"/>
  <c r="M3" i="9" l="1"/>
  <c r="H70" i="5"/>
  <c r="I70" i="5"/>
  <c r="O2" i="8" a="1"/>
  <c r="O2" i="8" s="1"/>
  <c r="L2" i="8" a="1"/>
  <c r="L2" i="8" s="1"/>
  <c r="B4" i="8" a="1"/>
  <c r="B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3" i="8" a="1"/>
  <c r="B3" i="8" s="1"/>
  <c r="H30" i="1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B6" i="1" l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B13" i="1"/>
  <c r="B5" i="1"/>
  <c r="I127" i="6"/>
  <c r="I126" i="6"/>
  <c r="I125" i="6"/>
  <c r="I124" i="6"/>
  <c r="I123" i="6"/>
  <c r="I122" i="6"/>
  <c r="I21" i="3" l="1"/>
  <c r="D5" i="1"/>
  <c r="D1" i="8" a="1"/>
  <c r="D1" i="8" s="1"/>
  <c r="I20" i="3"/>
  <c r="I19" i="3"/>
  <c r="I18" i="3"/>
  <c r="I17" i="2"/>
  <c r="I16" i="2"/>
  <c r="I15" i="2"/>
  <c r="I17" i="3" l="1"/>
  <c r="D4" i="1"/>
  <c r="O3" i="8" a="1"/>
  <c r="O3" i="8" s="1"/>
  <c r="L3" i="8" a="1"/>
  <c r="L3" i="8" s="1"/>
  <c r="I4" i="2" l="1"/>
  <c r="I14" i="2"/>
  <c r="N1" i="8" l="1"/>
  <c r="K1" i="8" a="1"/>
  <c r="K1" i="8" s="1"/>
  <c r="A1" i="8"/>
  <c r="M3" i="6"/>
  <c r="D3" i="8"/>
  <c r="F3" i="8" s="1" a="1"/>
  <c r="F3" i="8" s="1"/>
  <c r="I121" i="6"/>
  <c r="I120" i="6"/>
  <c r="H109" i="1"/>
  <c r="H108" i="1"/>
  <c r="H107" i="1"/>
  <c r="H106" i="1"/>
  <c r="H105" i="1"/>
  <c r="H104" i="1"/>
  <c r="H103" i="1"/>
  <c r="H102" i="1"/>
  <c r="H101" i="1"/>
  <c r="H100" i="1"/>
  <c r="H11" i="1"/>
  <c r="H10" i="1"/>
  <c r="B11" i="1"/>
  <c r="B8" i="1"/>
  <c r="H5" i="1" l="1"/>
  <c r="E3" i="8" a="1"/>
  <c r="E3" i="8" s="1"/>
  <c r="H6" i="1" l="1"/>
  <c r="H7" i="1" s="1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E28" i="8" l="1" a="1"/>
  <c r="E28" i="8" s="1"/>
  <c r="F28" i="8" a="1"/>
  <c r="F28" i="8" s="1"/>
  <c r="E12" i="8" a="1"/>
  <c r="E12" i="8" s="1"/>
  <c r="F12" i="8" a="1"/>
  <c r="F12" i="8" s="1"/>
  <c r="E25" i="8" a="1"/>
  <c r="E25" i="8" s="1"/>
  <c r="F25" i="8" a="1"/>
  <c r="F25" i="8" s="1"/>
  <c r="E23" i="8" a="1"/>
  <c r="E23" i="8" s="1"/>
  <c r="F23" i="8" a="1"/>
  <c r="F23" i="8" s="1"/>
  <c r="E9" i="8" a="1"/>
  <c r="E9" i="8" s="1"/>
  <c r="F9" i="8" a="1"/>
  <c r="F9" i="8" s="1"/>
  <c r="E8" i="8" a="1"/>
  <c r="E8" i="8" s="1"/>
  <c r="F8" i="8" a="1"/>
  <c r="F8" i="8" s="1"/>
  <c r="E11" i="8" a="1"/>
  <c r="E11" i="8" s="1"/>
  <c r="F11" i="8" a="1"/>
  <c r="F11" i="8" s="1"/>
  <c r="E20" i="8" a="1"/>
  <c r="E20" i="8" s="1"/>
  <c r="F20" i="8" a="1"/>
  <c r="F20" i="8" s="1"/>
  <c r="E19" i="8" a="1"/>
  <c r="E19" i="8" s="1"/>
  <c r="F19" i="8" a="1"/>
  <c r="F19" i="8" s="1"/>
  <c r="E7" i="8" a="1"/>
  <c r="E7" i="8" s="1"/>
  <c r="F7" i="8" a="1"/>
  <c r="F7" i="8" s="1"/>
  <c r="F21" i="8" a="1"/>
  <c r="F21" i="8" s="1"/>
  <c r="E21" i="8" a="1"/>
  <c r="E21" i="8" s="1"/>
  <c r="E6" i="8" a="1"/>
  <c r="E6" i="8" s="1"/>
  <c r="F6" i="8" a="1"/>
  <c r="F6" i="8" s="1"/>
  <c r="E17" i="8" a="1"/>
  <c r="E17" i="8" s="1"/>
  <c r="F17" i="8" a="1"/>
  <c r="F17" i="8" s="1"/>
  <c r="E5" i="8" a="1"/>
  <c r="E5" i="8" s="1"/>
  <c r="F5" i="8" a="1"/>
  <c r="F5" i="8" s="1"/>
  <c r="F27" i="8" a="1"/>
  <c r="F27" i="8" s="1"/>
  <c r="E27" i="8" a="1"/>
  <c r="E27" i="8" s="1"/>
  <c r="E16" i="8" a="1"/>
  <c r="E16" i="8" s="1"/>
  <c r="F16" i="8" a="1"/>
  <c r="F16" i="8" s="1"/>
  <c r="E4" i="8" a="1"/>
  <c r="E4" i="8" s="1"/>
  <c r="F4" i="8" a="1"/>
  <c r="F4" i="8" s="1"/>
  <c r="E24" i="8" a="1"/>
  <c r="E24" i="8" s="1"/>
  <c r="F24" i="8" a="1"/>
  <c r="F24" i="8" s="1"/>
  <c r="E22" i="8" a="1"/>
  <c r="E22" i="8" s="1"/>
  <c r="F22" i="8" a="1"/>
  <c r="F22" i="8" s="1"/>
  <c r="E18" i="8" a="1"/>
  <c r="E18" i="8" s="1"/>
  <c r="F18" i="8" a="1"/>
  <c r="F18" i="8" s="1"/>
  <c r="F15" i="8" a="1"/>
  <c r="F15" i="8" s="1"/>
  <c r="E15" i="8" a="1"/>
  <c r="E15" i="8" s="1"/>
  <c r="E30" i="8" a="1"/>
  <c r="E30" i="8" s="1"/>
  <c r="F30" i="8" a="1"/>
  <c r="F30" i="8" s="1"/>
  <c r="E13" i="8" a="1"/>
  <c r="E13" i="8" s="1"/>
  <c r="F13" i="8" a="1"/>
  <c r="F13" i="8" s="1"/>
  <c r="E10" i="8" a="1"/>
  <c r="E10" i="8" s="1"/>
  <c r="F10" i="8" a="1"/>
  <c r="F10" i="8" s="1"/>
  <c r="E26" i="8" a="1"/>
  <c r="E26" i="8" s="1"/>
  <c r="F26" i="8" a="1"/>
  <c r="F26" i="8" s="1"/>
  <c r="E14" i="8" a="1"/>
  <c r="E14" i="8" s="1"/>
  <c r="F14" i="8" a="1"/>
  <c r="F14" i="8" s="1"/>
  <c r="E29" i="8" a="1"/>
  <c r="E29" i="8" s="1"/>
  <c r="F29" i="8" a="1"/>
  <c r="F29" i="8" s="1"/>
  <c r="D31" i="8"/>
  <c r="O4" i="8"/>
  <c r="O5" i="8" s="1"/>
  <c r="L4" i="8"/>
  <c r="L5" i="8" s="1"/>
  <c r="F31" i="8" l="1" a="1"/>
  <c r="F31" i="8" s="1"/>
  <c r="E31" i="8" a="1"/>
  <c r="E31" i="8" s="1"/>
  <c r="D32" i="8"/>
  <c r="F32" i="8" l="1" a="1"/>
  <c r="F32" i="8" s="1"/>
  <c r="E32" i="8" a="1"/>
  <c r="E32" i="8" s="1"/>
  <c r="D33" i="8"/>
  <c r="I9" i="6"/>
  <c r="I8" i="6"/>
  <c r="I13" i="6"/>
  <c r="I12" i="6"/>
  <c r="I11" i="6"/>
  <c r="I10" i="6"/>
  <c r="I7" i="6"/>
  <c r="I6" i="6"/>
  <c r="I5" i="6"/>
  <c r="I4" i="6"/>
  <c r="M3" i="5"/>
  <c r="M3" i="3"/>
  <c r="M3" i="2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F33" i="8" l="1" a="1"/>
  <c r="F33" i="8" s="1"/>
  <c r="E33" i="8" a="1"/>
  <c r="E3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<sst xmlns="http://schemas.openxmlformats.org/spreadsheetml/2006/main" count="1388" uniqueCount="444">
  <si>
    <t>Sel. Tab</t>
  </si>
  <si>
    <t>Yes</t>
  </si>
  <si>
    <t>Order #</t>
  </si>
  <si>
    <t>Order Row</t>
  </si>
  <si>
    <t>Next Order #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</si>
  <si>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</si>
  <si>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</si>
  <si>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</si>
  <si>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</si>
  <si>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</si>
  <si>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</si>
  <si>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</si>
  <si>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</si>
  <si>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</si>
  <si>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</si>
  <si>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</si>
  <si>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</si>
  <si>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</si>
  <si>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</si>
  <si>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</si>
  <si>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</si>
  <si>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</si>
  <si>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</si>
  <si>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</si>
  <si>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</si>
  <si>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</si>
  <si>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</si>
  <si>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</si>
  <si>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</si>
  <si>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</si>
  <si>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</si>
  <si>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</si>
  <si>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</si>
  <si>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</si>
  <si>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</si>
  <si>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</si>
  <si>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</si>
  <si>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</si>
  <si>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</si>
  <si>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</si>
  <si>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</si>
  <si>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</si>
  <si>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</si>
  <si>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</si>
  <si>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</si>
  <si>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</si>
  <si>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</si>
  <si>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</si>
  <si>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</si>
  <si>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</si>
  <si>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</si>
  <si>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</si>
  <si>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</si>
  <si>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</si>
  <si>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</si>
  <si>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</si>
  <si>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</si>
  <si>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</si>
  <si>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</si>
  <si>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</si>
  <si>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</si>
  <si>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</si>
  <si>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</si>
  <si>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</si>
  <si>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</si>
  <si>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</si>
  <si>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</si>
  <si>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</si>
  <si>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</si>
  <si>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</si>
  <si>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</si>
  <si>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</si>
  <si>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</si>
  <si>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</si>
  <si>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</si>
  <si>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</si>
  <si>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</si>
  <si>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</si>
  <si>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</si>
  <si>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</si>
  <si>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</si>
  <si>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</si>
  <si>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</si>
  <si>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</si>
  <si>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</si>
  <si>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</si>
  <si>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</si>
  <si>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</si>
  <si>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</si>
  <si>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</si>
  <si>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</si>
  <si>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</si>
  <si>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</si>
  <si>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</si>
  <si>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</si>
  <si>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</si>
  <si>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</si>
  <si>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</si>
  <si>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</si>
  <si>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</si>
  <si>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</si>
  <si>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</si>
  <si>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</si>
  <si>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</si>
  <si>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</si>
  <si>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</si>
  <si>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</si>
  <si>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</si>
  <si>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</si>
  <si>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</si>
  <si>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</si>
  <si>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</si>
  <si>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</si>
  <si>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</si>
  <si>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</si>
  <si>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</si>
  <si>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</si>
  <si>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</si>
  <si>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</si>
  <si>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</si>
  <si>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</si>
  <si>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</si>
  <si>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</si>
  <si>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</si>
  <si>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</si>
  <si>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</si>
  <si>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</si>
  <si>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</si>
  <si>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</si>
  <si>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</si>
  <si>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</si>
  <si>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</si>
  <si>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</si>
  <si>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</si>
  <si>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</si>
  <si>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Order ID</t>
  </si>
  <si>
    <t>DB Row</t>
  </si>
  <si>
    <t>Product Picture Folder</t>
  </si>
  <si>
    <t>City</t>
  </si>
  <si>
    <t>State</t>
  </si>
  <si>
    <t>ZIP</t>
  </si>
  <si>
    <t>Email</t>
  </si>
  <si>
    <t>Ap #556-4411 Rutrum Street</t>
  </si>
  <si>
    <t>BettyWhite@gmail.com</t>
  </si>
  <si>
    <t>Dolores Richman</t>
  </si>
  <si>
    <t>438-5218 Suspendisse Rd.</t>
  </si>
  <si>
    <t>DoloresRichman@gmail.com</t>
  </si>
  <si>
    <t>Jackie Tubman</t>
  </si>
  <si>
    <t>1016 Convallis Rd.</t>
  </si>
  <si>
    <t>Anytown</t>
  </si>
  <si>
    <t>JackieTubman@gmail.com</t>
  </si>
  <si>
    <t>John James</t>
  </si>
  <si>
    <t>6437 Mi Avenue</t>
  </si>
  <si>
    <t>John_James@gmail.com</t>
  </si>
  <si>
    <t>Lisia Perkins</t>
  </si>
  <si>
    <t>Ap #785-6421 Nulla Rd.</t>
  </si>
  <si>
    <t>LisiaPerkins@gmail.com</t>
  </si>
  <si>
    <t>Mary Badger</t>
  </si>
  <si>
    <t>Ap #989-7612 A Avenue</t>
  </si>
  <si>
    <t>MaryBadger@gmail.com</t>
  </si>
  <si>
    <t>Nancy Smith</t>
  </si>
  <si>
    <t>3365 Fermentum St.</t>
  </si>
  <si>
    <t>NancySmith@gmail.com</t>
  </si>
  <si>
    <t>Sandy Beach</t>
  </si>
  <si>
    <t>Ap #957-6656 Sed Rd.</t>
  </si>
  <si>
    <t>WI</t>
  </si>
  <si>
    <t>SandyBeach@gmail.com</t>
  </si>
  <si>
    <t>Fred Fredders</t>
  </si>
  <si>
    <t>12345 Main St.</t>
  </si>
  <si>
    <t>Fred@Fredders.com</t>
  </si>
  <si>
    <t>Frank Costanza</t>
  </si>
  <si>
    <t>CA</t>
  </si>
  <si>
    <t>Frank@Gmail.com</t>
  </si>
  <si>
    <t>John J. James</t>
  </si>
  <si>
    <t>Test@Test.com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</si>
  <si>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</si>
  <si>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</si>
  <si>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</si>
  <si>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</si>
  <si>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</si>
  <si>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</si>
  <si>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</si>
  <si>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</si>
  <si>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</si>
  <si>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</si>
  <si>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</si>
  <si>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</si>
  <si>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</si>
  <si>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</si>
  <si>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</si>
  <si>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</si>
  <si>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</si>
  <si>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</si>
  <si>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</si>
  <si>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</si>
  <si>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</si>
  <si>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</si>
  <si>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</si>
  <si>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</si>
  <si>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</si>
  <si>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</si>
  <si>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</si>
  <si>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</si>
  <si>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</si>
  <si>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</si>
  <si>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</si>
  <si>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</si>
  <si>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</si>
  <si>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</si>
  <si>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</si>
  <si>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</si>
  <si>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</si>
  <si>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</si>
  <si>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</si>
  <si>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</si>
  <si>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</si>
  <si>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</si>
  <si>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</si>
  <si>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</si>
  <si>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</si>
  <si>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</si>
  <si>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</si>
  <si>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</si>
  <si>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</si>
  <si>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</si>
  <si>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</si>
  <si>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</si>
  <si>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</si>
  <si>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</si>
  <si>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</si>
  <si>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CRITERIA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</si>
  <si>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</si>
  <si>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</si>
  <si>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</si>
  <si>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</si>
  <si>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</si>
  <si>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</si>
  <si>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</si>
  <si>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</si>
  <si>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ADMIN &amp; SETTINGS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</si>
  <si>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</si>
  <si>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</si>
  <si>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</si>
  <si>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</si>
  <si>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</si>
  <si>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</si>
  <si>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</si>
  <si>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</si>
  <si>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</si>
  <si>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</si>
  <si>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</si>
  <si>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</si>
  <si>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</si>
  <si>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</si>
  <si>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</si>
  <si>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</si>
  <si>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</si>
  <si>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</si>
  <si>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</si>
  <si>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</si>
  <si>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</si>
  <si>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</si>
  <si>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</si>
  <si>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</si>
  <si>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</si>
  <si>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</si>
  <si>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</si>
  <si>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</si>
  <si>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</si>
  <si>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</si>
  <si>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</si>
  <si>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</si>
  <si>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</si>
  <si>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</si>
  <si>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</si>
  <si>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</si>
  <si>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</si>
  <si>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</si>
  <si>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</si>
  <si>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</si>
  <si>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</si>
  <si>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</si>
  <si>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</si>
  <si>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</si>
  <si>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</si>
  <si>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</si>
  <si>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</si>
  <si>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</si>
  <si>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</si>
  <si>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</si>
  <si>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</si>
  <si>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</si>
  <si>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</si>
  <si>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</si>
  <si>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</si>
  <si>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</si>
  <si>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</si>
  <si>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</si>
  <si>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</si>
  <si>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</si>
  <si>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</si>
  <si>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</si>
  <si>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</si>
  <si>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</si>
  <si>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</si>
  <si>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Search Order Row</t>
  </si>
  <si>
    <t>Sel. Supp Row</t>
  </si>
  <si>
    <t>Sel. Prod Row</t>
  </si>
  <si>
    <t>Next Prod ID</t>
  </si>
  <si>
    <t>Betty White Smith</t>
  </si>
  <si>
    <t>1231 Test Street</t>
  </si>
  <si>
    <t>Tìm Khách Hàng</t>
  </si>
  <si>
    <t>DANH SÁCH KHÁCH HÀNG</t>
  </si>
  <si>
    <t>Kh.ID</t>
  </si>
  <si>
    <t>SDT</t>
  </si>
  <si>
    <t>DANH SÁCH CUNG CẤP</t>
  </si>
  <si>
    <t>DANH SÁCH SẢN PHẨM</t>
  </si>
  <si>
    <t>Tìm Sản Phẩm</t>
  </si>
  <si>
    <t>Tìm Cung Cấp</t>
  </si>
  <si>
    <t>Cc.ID</t>
  </si>
  <si>
    <t>Sp. ID</t>
  </si>
  <si>
    <t>Ngày</t>
  </si>
  <si>
    <t>Thuế</t>
  </si>
  <si>
    <t>Tổng</t>
  </si>
  <si>
    <t>Tạm Tính</t>
  </si>
  <si>
    <t>Tìm Mã Đơn</t>
  </si>
  <si>
    <t>SL</t>
  </si>
  <si>
    <t>Tháng 7</t>
  </si>
  <si>
    <t>Tháng 1</t>
  </si>
  <si>
    <t>Tháng 2</t>
  </si>
  <si>
    <t>Tháng 3</t>
  </si>
  <si>
    <t>Tháng 4</t>
  </si>
  <si>
    <t>Tháng 5</t>
  </si>
  <si>
    <t>Tháng 6</t>
  </si>
  <si>
    <t>Tháng 8</t>
  </si>
  <si>
    <t>Tháng 9</t>
  </si>
  <si>
    <t>Tháng 10</t>
  </si>
  <si>
    <t>Tháng 11</t>
  </si>
  <si>
    <t>Tháng 12</t>
  </si>
  <si>
    <t>TOP SẢN PHẨM THEO GIÁ TRỊ</t>
  </si>
  <si>
    <t>Bán trong Tháng</t>
  </si>
  <si>
    <t>Mua trong Tháng</t>
  </si>
  <si>
    <t>Lợi nhuận Tháng</t>
  </si>
  <si>
    <t>% Lãi</t>
  </si>
  <si>
    <t>Mua</t>
  </si>
  <si>
    <t>Bán trong Năm</t>
  </si>
  <si>
    <t>Mua trong Năm</t>
  </si>
  <si>
    <t>Lợi Nhuận Năm</t>
  </si>
  <si>
    <t>arsars</t>
  </si>
  <si>
    <t>Sản Phẩm</t>
  </si>
  <si>
    <t>Thành Tiền</t>
  </si>
  <si>
    <t>rstrstrst</t>
  </si>
  <si>
    <t>rstrst</t>
  </si>
  <si>
    <t>dhndhn</t>
  </si>
  <si>
    <t>KẾT QUẢ</t>
  </si>
  <si>
    <t>DANH SÁCH ĐƠN</t>
  </si>
  <si>
    <t>ĐƠN HÀNG</t>
  </si>
  <si>
    <t>Hàng</t>
  </si>
  <si>
    <t>KẾT QUẢ ĐƠN</t>
  </si>
  <si>
    <t>Kh Tên</t>
  </si>
  <si>
    <t>Địa Chỉ</t>
  </si>
  <si>
    <t>kvbkvbvkbv</t>
  </si>
  <si>
    <t>tdhhjg jglenjle</t>
  </si>
  <si>
    <t>NHÀ CUNG ỨNG</t>
  </si>
  <si>
    <t>Cc Tên</t>
  </si>
  <si>
    <t>tdhtdhtd</t>
  </si>
  <si>
    <t>stdstdstdstdstd</t>
  </si>
  <si>
    <t>Hãng Xe</t>
  </si>
  <si>
    <t>Tên Xe</t>
  </si>
  <si>
    <t>Sp Tên</t>
  </si>
  <si>
    <t>Mô Tả</t>
  </si>
  <si>
    <t>Vị Trí Kho</t>
  </si>
  <si>
    <t>Giá Nhập</t>
  </si>
  <si>
    <t>Giá Bán</t>
  </si>
  <si>
    <t>Tồn Kho</t>
  </si>
  <si>
    <t>GT Tiền Hàng</t>
  </si>
  <si>
    <t>Loại Đơn</t>
  </si>
  <si>
    <t>Khách/Cung</t>
  </si>
  <si>
    <t>Ngày lập đơn</t>
  </si>
  <si>
    <t>Tổng Đơn</t>
  </si>
  <si>
    <t>Giá</t>
  </si>
  <si>
    <t>Tháng</t>
  </si>
  <si>
    <t>Tổng Bán</t>
  </si>
  <si>
    <t>Bán</t>
  </si>
  <si>
    <t>Khoảng Ngày</t>
  </si>
  <si>
    <t>Từ</t>
  </si>
  <si>
    <t>Đến</t>
  </si>
  <si>
    <t>Tháng Này</t>
  </si>
  <si>
    <t>Tháng Trước</t>
  </si>
  <si>
    <t>Năm Nay</t>
  </si>
  <si>
    <t>Năm Ngoái</t>
  </si>
  <si>
    <t>Hôm Nay</t>
  </si>
  <si>
    <t>Tuần Trước</t>
  </si>
  <si>
    <t>15 Ngày Trước</t>
  </si>
  <si>
    <t>KHOẢNG DASHBOARD</t>
  </si>
  <si>
    <t>Loại</t>
  </si>
  <si>
    <t>Mức</t>
  </si>
  <si>
    <t>Thu/Trả</t>
  </si>
  <si>
    <t>rstrsts</t>
  </si>
  <si>
    <t>sthdstdst</t>
  </si>
  <si>
    <t>No</t>
  </si>
  <si>
    <t>arstarstarst</t>
  </si>
  <si>
    <t>rstrstsr</t>
  </si>
  <si>
    <t>DANH SÁCH NHÂN VIÊN</t>
  </si>
  <si>
    <t>Mã Nv</t>
  </si>
  <si>
    <t>Tên Nhân Viên</t>
  </si>
  <si>
    <t>Ngày Sinh</t>
  </si>
  <si>
    <t>Ngày Bắt Đầu</t>
  </si>
  <si>
    <t>Ngày Nghỉ Phép</t>
  </si>
  <si>
    <t>Lê X</t>
  </si>
  <si>
    <t>Nguyễn Y</t>
  </si>
  <si>
    <t>Trần Z</t>
  </si>
  <si>
    <t>Đã Nghỉ</t>
  </si>
  <si>
    <t>Nhân Viên</t>
  </si>
  <si>
    <t>KH Tên</t>
  </si>
  <si>
    <t>Thuế Nhập Hàng</t>
  </si>
  <si>
    <t>Thuế VAT Bán</t>
  </si>
  <si>
    <t>THUẾ MẶC ĐỊNH</t>
  </si>
  <si>
    <t>Xe/Đơn Đã Nhận</t>
  </si>
  <si>
    <t>def</t>
  </si>
  <si>
    <t>de</t>
  </si>
  <si>
    <t>def2</t>
  </si>
  <si>
    <t>def 3</t>
  </si>
  <si>
    <t>def 4</t>
  </si>
  <si>
    <t>VIP</t>
  </si>
  <si>
    <t>Honda</t>
  </si>
  <si>
    <t>Yamaha</t>
  </si>
  <si>
    <t>Suzuki</t>
  </si>
  <si>
    <t>BMW</t>
  </si>
  <si>
    <t>Nguyen</t>
  </si>
  <si>
    <t xml:space="preserve"> </t>
  </si>
  <si>
    <t>Air Blade</t>
  </si>
  <si>
    <t>Lead</t>
  </si>
  <si>
    <t>Wave</t>
  </si>
  <si>
    <t>SH</t>
  </si>
  <si>
    <t>W1000</t>
  </si>
  <si>
    <t>Exciter</t>
  </si>
  <si>
    <t>Grande</t>
  </si>
  <si>
    <t>Latte</t>
  </si>
  <si>
    <t>CB600</t>
  </si>
  <si>
    <t>Cty</t>
  </si>
  <si>
    <t>SAN PHAM</t>
  </si>
  <si>
    <t>CC Tên</t>
  </si>
  <si>
    <t>SP Tên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</si>
</sst>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  <numFmt numFmtId="169" formatCode="#,##0.0\ [$₫-42A]"/>
    <numFmt numFmtId="170" formatCode="_-* #,##0.0\ [$₫-42A]_-;\-* #,##0.0\ [$₫-42A]_-;_-* &quot;-&quot;?\ [$₫-42A]_-;_-@_-"/>
    <numFmt numFmtId="171" formatCode="#,##0.0\ [$₫-42A];[Red]\-#,##0.0\ [$₫-42A]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 style="hair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/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/>
      <diagonal/>
    </border>
    <border>
      <left/>
      <right style="thin">
        <color rgb="FF4B34CE"/>
      </right>
      <top/>
      <bottom/>
      <diagonal/>
    </border>
    <border>
      <left/>
      <right style="medium">
        <color rgb="FF4B34CE"/>
      </right>
      <top/>
      <bottom/>
      <diagonal/>
    </border>
    <border>
      <left style="dotted">
        <color indexed="64"/>
      </left>
      <right style="dotted">
        <color indexed="64"/>
      </right>
      <top style="medium">
        <color rgb="FF4B34CE"/>
      </top>
      <bottom style="dotted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4" xfId="0" applyFont="1" applyFill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7" xfId="0" applyBorder="1"/>
    <xf numFmtId="0" fontId="0" fillId="0" borderId="9" xfId="0" applyBorder="1"/>
    <xf numFmtId="0" fontId="2" fillId="5" borderId="1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0" xfId="0" applyFont="1" applyFill="1" applyBorder="1" applyAlignment="1">
      <alignment horizontal="center"/>
    </xf>
    <xf numFmtId="0" fontId="0" fillId="3" borderId="11" xfId="0" applyFill="1" applyBorder="1"/>
    <xf numFmtId="0" fontId="0" fillId="0" borderId="5" xfId="0" applyBorder="1"/>
    <xf numFmtId="0" fontId="0" fillId="0" borderId="6" xfId="0" applyBorder="1"/>
    <xf numFmtId="0" fontId="0" fillId="0" borderId="12" xfId="0" applyBorder="1"/>
    <xf numFmtId="0" fontId="2" fillId="5" borderId="1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0" borderId="17" xfId="0" applyBorder="1" applyAlignment="1">
      <alignment horizontal="right"/>
    </xf>
    <xf numFmtId="0" fontId="0" fillId="2" borderId="18" xfId="0" applyFill="1" applyBorder="1"/>
    <xf numFmtId="0" fontId="0" fillId="3" borderId="11" xfId="0" applyFill="1" applyBorder="1" applyAlignment="1">
      <alignment horizontal="center"/>
    </xf>
    <xf numFmtId="0" fontId="7" fillId="0" borderId="0" xfId="4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1" xfId="0" applyFill="1" applyBorder="1"/>
    <xf numFmtId="9" fontId="0" fillId="2" borderId="11" xfId="2" applyFont="1" applyFill="1" applyBorder="1"/>
    <xf numFmtId="0" fontId="0" fillId="3" borderId="19" xfId="0" applyFill="1" applyBorder="1"/>
    <xf numFmtId="0" fontId="2" fillId="6" borderId="11" xfId="0" applyFont="1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14" fontId="0" fillId="3" borderId="27" xfId="0" applyNumberFormat="1" applyFill="1" applyBorder="1"/>
    <xf numFmtId="14" fontId="0" fillId="3" borderId="28" xfId="0" applyNumberFormat="1" applyFill="1" applyBorder="1"/>
    <xf numFmtId="0" fontId="0" fillId="3" borderId="29" xfId="0" applyFill="1" applyBorder="1"/>
    <xf numFmtId="14" fontId="0" fillId="3" borderId="30" xfId="0" applyNumberFormat="1" applyFill="1" applyBorder="1"/>
    <xf numFmtId="14" fontId="0" fillId="3" borderId="31" xfId="0" applyNumberFormat="1" applyFill="1" applyBorder="1"/>
    <xf numFmtId="0" fontId="0" fillId="3" borderId="32" xfId="0" applyFill="1" applyBorder="1"/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7" xfId="0" applyFill="1" applyBorder="1"/>
    <xf numFmtId="0" fontId="0" fillId="3" borderId="38" xfId="0" applyFill="1" applyBorder="1"/>
    <xf numFmtId="0" fontId="10" fillId="5" borderId="39" xfId="0" applyFont="1" applyFill="1" applyBorder="1" applyAlignment="1">
      <alignment horizontal="center"/>
    </xf>
    <xf numFmtId="44" fontId="10" fillId="5" borderId="39" xfId="1" applyFont="1" applyFill="1" applyBorder="1" applyAlignment="1">
      <alignment horizontal="center"/>
    </xf>
    <xf numFmtId="0" fontId="10" fillId="5" borderId="39" xfId="1" applyNumberFormat="1" applyFont="1" applyFill="1" applyBorder="1" applyAlignment="1">
      <alignment horizontal="center"/>
    </xf>
    <xf numFmtId="0" fontId="0" fillId="3" borderId="43" xfId="0" applyFill="1" applyBorder="1"/>
    <xf numFmtId="9" fontId="0" fillId="3" borderId="45" xfId="2" applyFont="1" applyFill="1" applyBorder="1"/>
    <xf numFmtId="167" fontId="0" fillId="3" borderId="37" xfId="0" applyNumberFormat="1" applyFill="1" applyBorder="1" applyAlignment="1">
      <alignment horizontal="center"/>
    </xf>
    <xf numFmtId="167" fontId="0" fillId="3" borderId="38" xfId="0" applyNumberForma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0" fillId="3" borderId="48" xfId="0" applyFill="1" applyBorder="1"/>
    <xf numFmtId="0" fontId="2" fillId="5" borderId="50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166" fontId="2" fillId="5" borderId="51" xfId="1" applyNumberFormat="1" applyFont="1" applyFill="1" applyBorder="1" applyAlignment="1">
      <alignment horizontal="center"/>
    </xf>
    <xf numFmtId="167" fontId="0" fillId="3" borderId="48" xfId="0" applyNumberForma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0" fillId="7" borderId="0" xfId="0" applyFill="1"/>
    <xf numFmtId="0" fontId="0" fillId="4" borderId="11" xfId="0" applyFill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0" fillId="3" borderId="11" xfId="0" applyFill="1" applyBorder="1" applyAlignment="1">
      <alignment horizontal="left"/>
    </xf>
    <xf numFmtId="0" fontId="0" fillId="8" borderId="11" xfId="0" applyFill="1" applyBorder="1" applyAlignment="1">
      <alignment horizontal="right"/>
    </xf>
    <xf numFmtId="0" fontId="0" fillId="8" borderId="11" xfId="0" applyFill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0" fillId="2" borderId="54" xfId="0" applyFill="1" applyBorder="1"/>
    <xf numFmtId="0" fontId="6" fillId="0" borderId="6" xfId="0" applyFont="1" applyBorder="1" applyAlignment="1">
      <alignment horizontal="center" vertical="center"/>
    </xf>
    <xf numFmtId="0" fontId="0" fillId="0" borderId="55" xfId="0" applyBorder="1" applyAlignment="1">
      <alignment horizontal="right" vertical="center"/>
    </xf>
    <xf numFmtId="14" fontId="0" fillId="2" borderId="53" xfId="0" applyNumberFormat="1" applyFill="1" applyBorder="1"/>
    <xf numFmtId="0" fontId="11" fillId="0" borderId="5" xfId="0" applyFont="1" applyBorder="1" applyAlignment="1">
      <alignment horizontal="center" vertical="center"/>
    </xf>
    <xf numFmtId="0" fontId="0" fillId="2" borderId="56" xfId="0" applyFill="1" applyBorder="1" applyAlignment="1">
      <alignment horizontal="left"/>
    </xf>
    <xf numFmtId="0" fontId="0" fillId="0" borderId="60" xfId="0" applyBorder="1"/>
    <xf numFmtId="0" fontId="0" fillId="0" borderId="61" xfId="0" applyBorder="1"/>
    <xf numFmtId="0" fontId="0" fillId="0" borderId="63" xfId="0" applyBorder="1"/>
    <xf numFmtId="0" fontId="2" fillId="0" borderId="64" xfId="0" applyFont="1" applyBorder="1" applyAlignment="1">
      <alignment horizontal="center"/>
    </xf>
    <xf numFmtId="0" fontId="2" fillId="5" borderId="65" xfId="0" applyFont="1" applyFill="1" applyBorder="1" applyAlignment="1">
      <alignment horizontal="center"/>
    </xf>
    <xf numFmtId="0" fontId="4" fillId="0" borderId="7" xfId="0" applyFont="1" applyBorder="1" applyAlignment="1">
      <alignment vertical="center"/>
    </xf>
    <xf numFmtId="0" fontId="2" fillId="0" borderId="7" xfId="0" applyFont="1" applyBorder="1" applyAlignment="1">
      <alignment horizontal="center"/>
    </xf>
    <xf numFmtId="0" fontId="4" fillId="0" borderId="64" xfId="0" applyFont="1" applyBorder="1" applyAlignment="1">
      <alignment horizontal="center" vertical="center"/>
    </xf>
    <xf numFmtId="0" fontId="0" fillId="0" borderId="64" xfId="0" applyBorder="1"/>
    <xf numFmtId="0" fontId="10" fillId="9" borderId="1" xfId="0" applyFont="1" applyFill="1" applyBorder="1" applyAlignment="1">
      <alignment horizontal="center"/>
    </xf>
    <xf numFmtId="0" fontId="0" fillId="0" borderId="35" xfId="0" applyBorder="1"/>
    <xf numFmtId="0" fontId="0" fillId="0" borderId="67" xfId="0" applyBorder="1"/>
    <xf numFmtId="0" fontId="0" fillId="0" borderId="40" xfId="0" applyBorder="1"/>
    <xf numFmtId="168" fontId="0" fillId="0" borderId="35" xfId="0" applyNumberFormat="1" applyBorder="1"/>
    <xf numFmtId="168" fontId="0" fillId="0" borderId="67" xfId="0" applyNumberFormat="1" applyBorder="1"/>
    <xf numFmtId="168" fontId="0" fillId="0" borderId="40" xfId="0" applyNumberFormat="1" applyBorder="1"/>
    <xf numFmtId="168" fontId="0" fillId="0" borderId="37" xfId="0" applyNumberFormat="1" applyBorder="1"/>
    <xf numFmtId="168" fontId="0" fillId="0" borderId="30" xfId="0" applyNumberFormat="1" applyBorder="1"/>
    <xf numFmtId="168" fontId="0" fillId="0" borderId="41" xfId="0" applyNumberFormat="1" applyBorder="1"/>
    <xf numFmtId="168" fontId="0" fillId="0" borderId="38" xfId="0" applyNumberFormat="1" applyBorder="1"/>
    <xf numFmtId="168" fontId="0" fillId="0" borderId="46" xfId="0" applyNumberFormat="1" applyBorder="1"/>
    <xf numFmtId="168" fontId="0" fillId="0" borderId="42" xfId="0" applyNumberFormat="1" applyBorder="1"/>
    <xf numFmtId="169" fontId="0" fillId="0" borderId="0" xfId="1" applyNumberFormat="1" applyFont="1"/>
    <xf numFmtId="169" fontId="0" fillId="0" borderId="0" xfId="0" applyNumberFormat="1"/>
    <xf numFmtId="170" fontId="0" fillId="2" borderId="13" xfId="1" applyNumberFormat="1" applyFont="1" applyFill="1" applyBorder="1"/>
    <xf numFmtId="170" fontId="0" fillId="2" borderId="16" xfId="1" applyNumberFormat="1" applyFont="1" applyFill="1" applyBorder="1"/>
    <xf numFmtId="170" fontId="0" fillId="0" borderId="0" xfId="1" applyNumberFormat="1" applyFont="1"/>
    <xf numFmtId="170" fontId="0" fillId="0" borderId="0" xfId="0" applyNumberFormat="1"/>
    <xf numFmtId="169" fontId="0" fillId="3" borderId="49" xfId="1" applyNumberFormat="1" applyFont="1" applyFill="1" applyBorder="1"/>
    <xf numFmtId="171" fontId="0" fillId="3" borderId="22" xfId="1" applyNumberFormat="1" applyFont="1" applyFill="1" applyBorder="1"/>
    <xf numFmtId="171" fontId="0" fillId="3" borderId="49" xfId="1" applyNumberFormat="1" applyFont="1" applyFill="1" applyBorder="1"/>
    <xf numFmtId="171" fontId="0" fillId="3" borderId="41" xfId="1" applyNumberFormat="1" applyFont="1" applyFill="1" applyBorder="1"/>
    <xf numFmtId="171" fontId="0" fillId="3" borderId="44" xfId="1" applyNumberFormat="1" applyFont="1" applyFill="1" applyBorder="1"/>
    <xf numFmtId="171" fontId="0" fillId="0" borderId="0" xfId="1" applyNumberFormat="1" applyFont="1"/>
    <xf numFmtId="171" fontId="0" fillId="0" borderId="0" xfId="0" applyNumberFormat="1"/>
    <xf numFmtId="0" fontId="0" fillId="2" borderId="68" xfId="0" applyFill="1" applyBorder="1"/>
    <xf numFmtId="170" fontId="0" fillId="2" borderId="69" xfId="1" applyNumberFormat="1" applyFont="1" applyFill="1" applyBorder="1"/>
    <xf numFmtId="0" fontId="0" fillId="0" borderId="8" xfId="0" applyBorder="1" applyAlignment="1">
      <alignment horizontal="right"/>
    </xf>
    <xf numFmtId="0" fontId="0" fillId="2" borderId="15" xfId="0" applyFill="1" applyBorder="1"/>
    <xf numFmtId="0" fontId="0" fillId="2" borderId="72" xfId="0" applyFill="1" applyBorder="1"/>
    <xf numFmtId="44" fontId="10" fillId="9" borderId="1" xfId="1" applyFont="1" applyFill="1" applyBorder="1" applyAlignment="1">
      <alignment horizontal="center"/>
    </xf>
    <xf numFmtId="165" fontId="12" fillId="0" borderId="7" xfId="1" applyNumberFormat="1" applyFont="1" applyFill="1" applyBorder="1" applyAlignment="1" applyProtection="1">
      <alignment horizontal="center"/>
      <protection hidden="1"/>
    </xf>
    <xf numFmtId="0" fontId="2" fillId="0" borderId="3" xfId="0" applyFont="1" applyBorder="1" applyAlignment="1">
      <alignment horizontal="right"/>
    </xf>
    <xf numFmtId="170" fontId="11" fillId="10" borderId="4" xfId="1" applyNumberFormat="1" applyFont="1" applyFill="1" applyBorder="1"/>
    <xf numFmtId="0" fontId="8" fillId="0" borderId="0" xfId="0" applyFont="1" applyAlignment="1">
      <alignment horizontal="center"/>
    </xf>
    <xf numFmtId="0" fontId="0" fillId="2" borderId="20" xfId="0" applyFill="1" applyBorder="1" applyAlignment="1">
      <alignment horizontal="left"/>
    </xf>
    <xf numFmtId="0" fontId="0" fillId="2" borderId="21" xfId="0" applyFill="1" applyBorder="1" applyAlignment="1">
      <alignment horizontal="left"/>
    </xf>
    <xf numFmtId="0" fontId="2" fillId="6" borderId="11" xfId="0" applyFont="1" applyFill="1" applyBorder="1" applyAlignment="1">
      <alignment horizontal="center"/>
    </xf>
    <xf numFmtId="0" fontId="4" fillId="6" borderId="57" xfId="0" applyFont="1" applyFill="1" applyBorder="1" applyAlignment="1">
      <alignment horizontal="center" vertical="center"/>
    </xf>
    <xf numFmtId="0" fontId="4" fillId="6" borderId="58" xfId="0" applyFont="1" applyFill="1" applyBorder="1" applyAlignment="1">
      <alignment horizontal="center" vertical="center"/>
    </xf>
    <xf numFmtId="0" fontId="4" fillId="6" borderId="59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70" xfId="0" applyFont="1" applyFill="1" applyBorder="1" applyAlignment="1">
      <alignment horizontal="center" vertical="center"/>
    </xf>
    <xf numFmtId="0" fontId="4" fillId="6" borderId="60" xfId="0" applyFont="1" applyFill="1" applyBorder="1" applyAlignment="1">
      <alignment horizontal="center" vertical="center"/>
    </xf>
    <xf numFmtId="0" fontId="4" fillId="6" borderId="61" xfId="0" applyFont="1" applyFill="1" applyBorder="1" applyAlignment="1">
      <alignment horizontal="center" vertical="center"/>
    </xf>
    <xf numFmtId="0" fontId="4" fillId="6" borderId="62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6" borderId="63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center"/>
    </xf>
    <xf numFmtId="0" fontId="2" fillId="6" borderId="40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6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Bảng'!$A$1:$B$1</c:f>
          <c:strCache>
            <c:ptCount val="2"/>
            <c:pt idx="0">
              <c:v>DOANH THU THÁNG: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'Dữ Liệu Bảng'!$B$2</c:f>
              <c:strCache>
                <c:ptCount val="1"/>
                <c:pt idx="0">
                  <c:v>Tổng Bán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'Dữ Liệu Bảng'!$A$3:$A$14</c:f>
              <c:strCache>
                <c:ptCount val="12"/>
                <c:pt idx="0">
                  <c:v>Tháng 1</c:v>
                </c:pt>
                <c:pt idx="1">
                  <c:v>Tháng 2</c:v>
                </c:pt>
                <c:pt idx="2">
                  <c:v>Tháng 3</c:v>
                </c:pt>
                <c:pt idx="3">
                  <c:v>Tháng 4</c:v>
                </c:pt>
                <c:pt idx="4">
                  <c:v>Tháng 5</c:v>
                </c:pt>
                <c:pt idx="5">
                  <c:v>Tháng 6</c:v>
                </c:pt>
                <c:pt idx="6">
                  <c:v>Tháng 7</c:v>
                </c:pt>
                <c:pt idx="7">
                  <c:v>Tháng 8</c:v>
                </c:pt>
                <c:pt idx="8">
                  <c:v>Tháng 9</c:v>
                </c:pt>
                <c:pt idx="9">
                  <c:v>Tháng 10</c:v>
                </c:pt>
                <c:pt idx="10">
                  <c:v>Tháng 11</c:v>
                </c:pt>
                <c:pt idx="11">
                  <c:v>Tháng 12</c:v>
                </c:pt>
              </c:strCache>
            </c:strRef>
          </c:cat>
          <c:val>
            <c:numRef>
              <c:f>'Dữ Liệu Bảng'!$B$3:$B$14</c:f>
              <c:numCache>
                <c:formatCode>#,##0.0\ [$₫-42A]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105.354</c:v>
                </c:pt>
                <c:pt idx="3">
                  <c:v>105.354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#,##0.0\ [$₫-42A]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Bảng'!$D$1:$F$1</c:f>
          <c:strCache>
            <c:ptCount val="3"/>
            <c:pt idx="0">
              <c:v>THÁNG 4 MUA &amp; BÁN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'Dữ Liệu Bảng'!$E$2</c:f>
              <c:strCache>
                <c:ptCount val="1"/>
                <c:pt idx="0">
                  <c:v>Mua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'Dữ Liệu Bảng'!$D$3:$D$33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'Dữ Liệu Bảng'!$E$3:$E$33</c:f>
              <c:numCache>
                <c:formatCode>#,##0.0\ [$₫-42A];[Red]\-#,##0.0\ [$₫-42A]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74.17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'Dữ Liệu Bảng'!$F$2</c:f>
              <c:strCache>
                <c:ptCount val="1"/>
                <c:pt idx="0">
                  <c:v>Bán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'Dữ Liệu Bảng'!$D$3:$D$33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'Dữ Liệu Bảng'!$F$3:$F$33</c:f>
              <c:numCache>
                <c:formatCode>#,##0.0\ [$₫-42A];[Red]\-#,##0.0\ [$₫-42A]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82.924999999999997</c:v>
                </c:pt>
                <c:pt idx="11">
                  <c:v>22.429000000000002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#,##0.0\ [$₫-42A];[Red]\-#,##0.0\ [$₫-42A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[Inventory_Management_System.xlsm]Dữ Liệu Bảng!PivotTable1</c:name>
    <c:fmtId val="5"/>
  </c:pivotSource>
  <c:chart>
    <c:title>
      <c:tx>
        <c:strRef>
          <c:f>'Dữ Liệu Bảng'!$H$1:$I$1</c:f>
          <c:strCache>
            <c:ptCount val="2"/>
            <c:pt idx="0">
              <c:v>TOP SẢN PHẨM THEO GIÁ TRỊ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Bảng'!$K$1:$L$1</c:f>
          <c:strCache>
            <c:ptCount val="2"/>
            <c:pt idx="0">
              <c:v>THÁNG 4 LÃI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('Dữ Liệu Bảng'!$K$2,'Dữ Liệu Bảng'!$K$4)</c:f>
              <c:strCache>
                <c:ptCount val="2"/>
                <c:pt idx="0">
                  <c:v>Bán trong Tháng</c:v>
                </c:pt>
                <c:pt idx="1">
                  <c:v>Lợi nhuận Tháng</c:v>
                </c:pt>
              </c:strCache>
            </c:strRef>
          </c:cat>
          <c:val>
            <c:numRef>
              <c:f>('Dữ Liệu Bảng'!$L$2,'Dữ Liệu Bảng'!$L$4)</c:f>
              <c:numCache>
                <c:formatCode>#,##0.0\ [$₫-42A];[Red]\-#,##0.0\ [$₫-42A]</c:formatCode>
                <c:ptCount val="2"/>
                <c:pt idx="0">
                  <c:v>105.354</c:v>
                </c:pt>
                <c:pt idx="1">
                  <c:v>31.183999999999997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Bảng'!$N$1:$O$1</c:f>
          <c:strCache>
            <c:ptCount val="2"/>
            <c:pt idx="0">
              <c:v>2024 LÃI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('Dữ Liệu Bảng'!$N$2,'Dữ Liệu Bảng'!$N$4)</c:f>
              <c:strCache>
                <c:ptCount val="2"/>
                <c:pt idx="0">
                  <c:v>Bán trong Năm</c:v>
                </c:pt>
                <c:pt idx="1">
                  <c:v>Lợi Nhuận Năm</c:v>
                </c:pt>
              </c:strCache>
            </c:strRef>
          </c:cat>
          <c:val>
            <c:numRef>
              <c:f>('Dữ Liệu Bảng'!$O$2,'Dữ Liệu Bảng'!$O$4)</c:f>
              <c:numCache>
                <c:formatCode>#,##0.0\ [$₫-42A];[Red]\-#,##0.0\ [$₫-42A]</c:formatCode>
                <c:ptCount val="2"/>
                <c:pt idx="0">
                  <c:v>105.354</c:v>
                </c:pt>
                <c:pt idx="1">
                  <c:v>31.183999999999997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62</xdr:col>
      <xdr:colOff>559599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97180" y="12700"/>
          <a:ext cx="13422159" cy="101981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82880" rtlCol="0" anchor="ctr"/>
          <a:lstStyle/>
          <a:p>
            <a:pPr algn="r"/>
            <a:r>
              <a:rPr lang="en-US" sz="1800"/>
              <a:t>KHÁCH</a:t>
            </a:r>
            <a:r>
              <a:rPr lang="en-US" sz="1800" baseline="0"/>
              <a:t> HÀNG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rIns="91440" rtlCol="0" anchor="ctr"/>
          <a:lstStyle/>
          <a:p>
            <a:pPr algn="r"/>
            <a:r>
              <a:rPr lang="en-US" sz="1800" baseline="0"/>
              <a:t>CUNG ỨNG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SẢN</a:t>
            </a:r>
            <a:r>
              <a:rPr lang="en-US" sz="1800" baseline="0"/>
              <a:t> PHẨM</a:t>
            </a:r>
            <a:endParaRPr lang="en-US" sz="1800"/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NHẬP</a:t>
            </a:r>
            <a:r>
              <a:rPr lang="en-US" sz="1800" baseline="0"/>
              <a:t> HÀNG</a:t>
            </a:r>
            <a:endParaRPr lang="en-US" sz="1800"/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HOÁ</a:t>
            </a:r>
            <a:r>
              <a:rPr lang="en-US" sz="1800" baseline="0"/>
              <a:t> ĐƠN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BẢNG</a:t>
            </a:r>
            <a:r>
              <a:rPr lang="en-US" sz="1800" baseline="0"/>
              <a:t>/BIỂU</a:t>
            </a:r>
            <a:endParaRPr lang="en-US" sz="1800"/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9</xdr:row>
      <xdr:rowOff>15241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200900" y="1544320"/>
          <a:ext cx="2606040" cy="894081"/>
          <a:chOff x="9220200" y="1574800"/>
          <a:chExt cx="2656840" cy="707391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1"/>
            <a:ext cx="1234440" cy="332740"/>
            <a:chOff x="10636250" y="1949451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1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274320" rIns="91440" rtlCol="0" anchor="ctr"/>
            <a:lstStyle/>
            <a:p>
              <a:pPr algn="ctr"/>
              <a:r>
                <a:rPr lang="en-US" sz="1200"/>
                <a:t>Xoá</a:t>
              </a:r>
              <a:r>
                <a:rPr lang="en-US" sz="1200" baseline="0"/>
                <a:t> Đơn</a:t>
              </a:r>
              <a:endParaRPr lang="en-US" sz="1200"/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Thêm</a:t>
              </a:r>
              <a:r>
                <a:rPr lang="en-US" sz="1200" baseline="0"/>
                <a:t> Đơn Mới</a:t>
              </a:r>
              <a:endParaRPr lang="en-US" sz="1200"/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In Đơn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Lưu /</a:t>
              </a:r>
              <a:r>
                <a:rPr lang="en-US" sz="1200" baseline="0"/>
                <a:t> Cập nhật</a:t>
              </a:r>
              <a:endParaRPr lang="en-US" sz="1200"/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38</xdr:col>
      <xdr:colOff>1044366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297180" y="1308100"/>
          <a:ext cx="1562526" cy="336997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Khách Hàng</a:t>
            </a:r>
            <a:endParaRPr lang="en-US" sz="1200"/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38</xdr:col>
      <xdr:colOff>1064329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297180" y="1289050"/>
          <a:ext cx="1582489" cy="33656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Cung Cấp</a:t>
            </a:r>
            <a:endParaRPr lang="en-US" sz="1200"/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44</xdr:col>
      <xdr:colOff>915205</xdr:colOff>
      <xdr:row>4</xdr:row>
      <xdr:rowOff>151145</xdr:rowOff>
    </xdr:to>
    <xdr:grpSp>
      <xdr:nvGrpSpPr>
        <xdr:cNvPr id="120" name="AddNewProduct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7571742" y="1308100"/>
          <a:ext cx="1534963" cy="336565"/>
          <a:chOff x="22580600" y="1257300"/>
          <a:chExt cx="1297554" cy="335727"/>
        </a:xfrm>
      </xdr:grpSpPr>
      <xdr:sp macro="[0]!Product_AddNew" textlink="">
        <xdr:nvSpPr>
          <xdr:cNvPr id="121" name="MenuItem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Sản Phẩm</a:t>
            </a:r>
          </a:p>
        </xdr:txBody>
      </xdr:sp>
      <xdr:pic macro="[0]!Product_AddNew">
        <xdr:nvPicPr>
          <xdr:cNvPr id="122" name="Picture 12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12700</xdr:colOff>
      <xdr:row>15</xdr:row>
      <xdr:rowOff>0</xdr:rowOff>
    </xdr:from>
    <xdr:to>
      <xdr:col>45</xdr:col>
      <xdr:colOff>195580</xdr:colOff>
      <xdr:row>16</xdr:row>
      <xdr:rowOff>1450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9210040" y="3520440"/>
          <a:ext cx="182880" cy="184330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190500</xdr:colOff>
      <xdr:row>15</xdr:row>
      <xdr:rowOff>0</xdr:rowOff>
    </xdr:from>
    <xdr:to>
      <xdr:col>56</xdr:col>
      <xdr:colOff>35859</xdr:colOff>
      <xdr:row>16</xdr:row>
      <xdr:rowOff>1450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9387840" y="3520440"/>
          <a:ext cx="150159" cy="184330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63</xdr:col>
      <xdr:colOff>130686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9989"/>
          <a:ext cx="13628707" cy="6164233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ữ Liệu Bảng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30%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ữ Liệu Bảng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30%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94.871547916664" createdVersion="8" refreshedVersion="8" minRefreshableVersion="3" recordCount="57" xr:uid="{0BF28F61-27C3-460C-9C5E-AD0DD31E9601}">
  <cacheSource type="worksheet">
    <worksheetSource name="SanPham"/>
  </cacheSource>
  <cacheFields count="9">
    <cacheField name="Sp. ID" numFmtId="0">
      <sharedItems containsSemiMixedTypes="0" containsString="0" containsNumber="1" containsInteger="1" minValue="1" maxValue="57"/>
    </cacheField>
    <cacheField name="Sp Tên" numFmtId="0">
      <sharedItems/>
    </cacheField>
    <cacheField name="Mô Tả" numFmtId="0">
      <sharedItems/>
    </cacheField>
    <cacheField name="Vị Trí Kho" numFmtId="0">
      <sharedItems/>
    </cacheField>
    <cacheField name="Giá Nhập" numFmtId="170">
      <sharedItems containsSemiMixedTypes="0" containsString="0" containsNumber="1" minValue="1" maxValue="1.98"/>
    </cacheField>
    <cacheField name="Giá Bán" numFmtId="170">
      <sharedItems containsSemiMixedTypes="0" containsString="0" containsNumber="1" minValue="2.02" maxValue="3.94"/>
    </cacheField>
    <cacheField name="Tồn Kho" numFmtId="0">
      <sharedItems containsSemiMixedTypes="0" containsString="0" containsNumber="1" containsInteger="1" minValue="-200" maxValue="233"/>
    </cacheField>
    <cacheField name="GT Tiền Hàng" numFmtId="170">
      <sharedItems containsSemiMixedTypes="0" containsString="0" containsNumber="1" minValue="-332" maxValue="344.84"/>
    </cacheField>
    <cacheField name="Hàng" numFmtId="0">
      <sharedItems containsSemiMixedTypes="0" containsString="0" containsNumber="1" containsInteger="1" minValue="4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n v="1"/>
    <s v="Arla Apetina Cubes 200G"/>
    <s v="Apetina White Cheese Cubes 200G"/>
    <s v="arla_apetina_cubes_200g.png"/>
    <n v="1.66"/>
    <n v="3.94"/>
    <n v="-24"/>
    <n v="-39.839999999999996"/>
    <n v="4"/>
  </r>
  <r>
    <n v="2"/>
    <s v="Arla Mildcheddar 2.5Kg"/>
    <s v="Arla Mild Color Cheddar Cheese ~2.5Kg"/>
    <s v="Arla_MildCheddar_2.5kg.png"/>
    <n v="1.82"/>
    <n v="3.19"/>
    <n v="19"/>
    <n v="34.58"/>
    <n v="5"/>
  </r>
  <r>
    <n v="3"/>
    <s v="Arla Mozzarella 2.3Kg"/>
    <s v="Arla Pro Mozzarella Cheese 2.3Kg"/>
    <s v="arla_mozzarella_2.3kg.png"/>
    <n v="1.93"/>
    <n v="2.85"/>
    <n v="40"/>
    <n v="77.2"/>
    <n v="6"/>
  </r>
  <r>
    <n v="4"/>
    <s v="Bottega Shreddedmozza 1Kg"/>
    <s v="Bottega Zelachi Shredded Mozza. Cheese 1Kg"/>
    <s v="bottega_shreddedmozza_1kg.png"/>
    <n v="1.48"/>
    <n v="3.5"/>
    <n v="19"/>
    <n v="28.12"/>
    <n v="7"/>
  </r>
  <r>
    <n v="5"/>
    <s v="Cdf Semiskimmed 1L"/>
    <s v="Cremiere De France UHT Semi-Skimmed Milk 1L"/>
    <s v="cdf_semiskimmed_1L.png"/>
    <n v="1.48"/>
    <n v="3.22"/>
    <n v="233"/>
    <n v="344.84"/>
    <n v="8"/>
  </r>
  <r>
    <n v="6"/>
    <s v="Cr Evoo 1L"/>
    <s v="Casa Rinaldi Extra Vergine Olive Oil 1L"/>
    <s v="CR_EVOO_1L.png"/>
    <n v="1.7"/>
    <n v="2.02"/>
    <n v="27"/>
    <n v="45.9"/>
    <n v="9"/>
  </r>
  <r>
    <n v="7"/>
    <s v="Cr Evoo 5L"/>
    <s v="Casa Rinaldi Extra Virgin Olive Oil 5L"/>
    <s v="CR_EVOO_5L.png"/>
    <n v="1.66"/>
    <n v="3.86"/>
    <n v="-82"/>
    <n v="-136.12"/>
    <n v="10"/>
  </r>
  <r>
    <n v="8"/>
    <s v="Cr Mortadella"/>
    <s v="Casa Rinaldi Mortadella ~2.5kg"/>
    <s v="CR_Mortadella.png"/>
    <n v="1.59"/>
    <n v="3.59"/>
    <n v="-20"/>
    <n v="-31.8"/>
    <n v="11"/>
  </r>
  <r>
    <n v="9"/>
    <s v="Cr Proscrudo 1.5Kg"/>
    <s v="Casa Rinaldi Prosciutto Crudo - 1/4 ~1.5Kg"/>
    <s v="CR_ProsCrudo_1.5kg.png"/>
    <n v="1.47"/>
    <n v="3.87"/>
    <n v="0"/>
    <n v="0"/>
    <n v="12"/>
  </r>
  <r>
    <n v="10"/>
    <s v="Cr Sansadioliva 5L"/>
    <s v="Casa Rinaldi Olio Di Sansa Di Oliva 5L"/>
    <s v="CR_SansaDiOliva_5L.png"/>
    <n v="1.9"/>
    <n v="2.78"/>
    <n v="-1"/>
    <n v="-1.9"/>
    <n v="13"/>
  </r>
  <r>
    <n v="11"/>
    <s v="Dr Cl Cheese 1Kg"/>
    <s v="Dairymont Colored Slices Cheese 1Kg"/>
    <s v="dr_cl_cheese_1kg.png"/>
    <n v="1.66"/>
    <n v="3.17"/>
    <n v="-200"/>
    <n v="-332"/>
    <n v="14"/>
  </r>
  <r>
    <n v="12"/>
    <s v="Heinz Acvinegar .946L"/>
    <s v="Heinz Apple Cider Vinegar 0.946L"/>
    <s v="Heinz_ACVinegar_.946L.png"/>
    <n v="1.62"/>
    <n v="3.1"/>
    <n v="-37"/>
    <n v="-59.940000000000005"/>
    <n v="15"/>
  </r>
  <r>
    <n v="13"/>
    <s v="Heinz Acvinegar 3.78L"/>
    <s v="Heinz Apple Cider Vinegar 3.78L"/>
    <s v="Heinz_ACVinegar_3.78L.png"/>
    <n v="1.96"/>
    <n v="3.51"/>
    <n v="-1"/>
    <n v="-1.96"/>
    <n v="16"/>
  </r>
  <r>
    <n v="14"/>
    <s v="Heinz Bakedbeans 2.95G"/>
    <s v="Heinz Baked Beans 2.95Kg"/>
    <s v="Heinz_BakedBeans_2.95g.png"/>
    <n v="1.96"/>
    <n v="3.89"/>
    <n v="-2"/>
    <n v="-3.92"/>
    <n v="17"/>
  </r>
  <r>
    <n v="15"/>
    <s v="Heinz Bakedbeans 415G"/>
    <s v="Heinz Baked Beans In Tomato Sauce 415G "/>
    <s v="heinz_bakedbeans_415g.png"/>
    <n v="1.6"/>
    <n v="2.12"/>
    <n v="0"/>
    <n v="0"/>
    <n v="18"/>
  </r>
  <r>
    <n v="16"/>
    <s v="Heinz Bbqsauce 480G"/>
    <s v="Heinz Classic Bbq Sauce 480G"/>
    <s v="heinz_bbqsauce_480g.png"/>
    <n v="1.21"/>
    <n v="2.82"/>
    <n v="0"/>
    <n v="0"/>
    <n v="19"/>
  </r>
  <r>
    <n v="17"/>
    <s v="Heinz Chilisauce 3.3Kg"/>
    <s v="Heinz Chilli Sauce 3.3Kg"/>
    <s v="Heinz_ChiliSauce_3.3kg.png"/>
    <n v="1.1599999999999999"/>
    <n v="2.66"/>
    <n v="0"/>
    <n v="0"/>
    <n v="20"/>
  </r>
  <r>
    <n v="18"/>
    <s v="Heinz Chilisauce 300G"/>
    <s v="Heinz Chilli Sauce 300G"/>
    <s v="Heinz_ChiliSauce_300g.png"/>
    <n v="1.17"/>
    <n v="3.83"/>
    <n v="40"/>
    <n v="46.8"/>
    <n v="21"/>
  </r>
  <r>
    <n v="19"/>
    <s v="Heinz Chilisauce 9G"/>
    <s v="Heinz Chilli Sauce 9G"/>
    <s v="Heinz_ChiliSauce_9g.png"/>
    <n v="1.48"/>
    <n v="2.59"/>
    <n v="0"/>
    <n v="0"/>
    <n v="22"/>
  </r>
  <r>
    <n v="20"/>
    <s v="Heinz Dwvinegar"/>
    <s v="Heinz Distilled White Vinegar 3.78L"/>
    <s v="Heinz_DWVinegar.png"/>
    <n v="1.28"/>
    <n v="2.79"/>
    <n v="0"/>
    <n v="0"/>
    <n v="23"/>
  </r>
  <r>
    <n v="21"/>
    <s v="Heinz Ketchup 54Ml"/>
    <s v="Heinz Ketchup Roomservice 64G"/>
    <s v="Heinz_Ketchup_54ml.png"/>
    <n v="1.34"/>
    <n v="3.67"/>
    <n v="0"/>
    <n v="0"/>
    <n v="24"/>
  </r>
  <r>
    <n v="22"/>
    <s v="Heinz Mayo 3Kg"/>
    <s v="Heinz Mayonnaise 3Kg"/>
    <s v="Heinz_Mayo_3kg.png"/>
    <n v="1.36"/>
    <n v="2.02"/>
    <n v="0"/>
    <n v="0"/>
    <n v="25"/>
  </r>
  <r>
    <n v="23"/>
    <s v="Heinz Mayo 54Ml"/>
    <s v="Heinz Mayonnaise Roomservice 54Ml"/>
    <s v="Heinz_Mayo_54ml.png"/>
    <n v="1.65"/>
    <n v="3.85"/>
    <n v="0"/>
    <n v="0"/>
    <n v="26"/>
  </r>
  <r>
    <n v="24"/>
    <s v="Heinz Peeledtomatoes"/>
    <s v="Heinz Whole Peeled Pear Tomatoes 2.89Kg "/>
    <s v="Heinz_PeeledTomatoes.png"/>
    <n v="1.78"/>
    <n v="3.45"/>
    <n v="40"/>
    <n v="71.2"/>
    <n v="27"/>
  </r>
  <r>
    <n v="25"/>
    <s v="Heinz Rwvinegar"/>
    <s v="Heinz Red Wine Vinegar 3.78L"/>
    <s v="Heinz_RWVinegar.png"/>
    <n v="1.1200000000000001"/>
    <n v="3.65"/>
    <n v="0"/>
    <n v="0"/>
    <n v="28"/>
  </r>
  <r>
    <n v="26"/>
    <s v="Heinz Tomatoket 300G"/>
    <s v="Heinz Tomato Ketchup 300G"/>
    <s v="Heinz_TomatoKet_300g.png"/>
    <n v="1.47"/>
    <n v="2.92"/>
    <n v="-1"/>
    <n v="-1.47"/>
    <n v="29"/>
  </r>
  <r>
    <n v="27"/>
    <s v="Heinz Tomatoket 567G"/>
    <s v="Heinz Easy Squeeze Ketchup 567G"/>
    <s v="Heinz_TomatoKet_567g.png"/>
    <n v="1.74"/>
    <n v="2.12"/>
    <n v="0"/>
    <n v="0"/>
    <n v="30"/>
  </r>
  <r>
    <n v="28"/>
    <s v="Heinz Tomatoket 9G"/>
    <s v="Heinz Tomato Ketchup 9G"/>
    <s v="Heinz_TomatoKet_9g.png"/>
    <n v="1.69"/>
    <n v="2.59"/>
    <n v="0"/>
    <n v="0"/>
    <n v="31"/>
  </r>
  <r>
    <n v="29"/>
    <s v="Heinz Tomatopst 3.15Kg"/>
    <s v="Heinz Tomato Paste A10 3.15Kg"/>
    <s v="heinz_tomatopst_3.15kg.png"/>
    <n v="1.47"/>
    <n v="3.34"/>
    <n v="-1"/>
    <n v="-1.47"/>
    <n v="32"/>
  </r>
  <r>
    <n v="30"/>
    <s v="Heinz Yellowmustard"/>
    <s v="Heinz Yellow Mustard 255G"/>
    <s v="Heinz_YellowMustard.png"/>
    <n v="1.72"/>
    <n v="2.84"/>
    <n v="0"/>
    <n v="0"/>
    <n v="33"/>
  </r>
  <r>
    <n v="31"/>
    <s v="Heiz Bigtomatosauce 950G"/>
    <s v="Heinz Big Red Tomato Sauce Pouch 950g"/>
    <s v="Heiz_BigTomatoSauce_950g.png"/>
    <n v="1.3"/>
    <n v="2.91"/>
    <n v="-1"/>
    <n v="-1.3"/>
    <n v="34"/>
  </r>
  <r>
    <n v="32"/>
    <s v="Lurpak Usbutter 100G"/>
    <s v="Lurpak Unsalted  Butter 100G"/>
    <s v="Lurpak_USButter_100g.png"/>
    <n v="1.1499999999999999"/>
    <n v="2.4900000000000002"/>
    <n v="0"/>
    <n v="0"/>
    <n v="35"/>
  </r>
  <r>
    <n v="33"/>
    <s v="Nz Frzn Wholemussels"/>
    <s v="New Zealand Nelson Frozen Greenshell Whole Mussels"/>
    <s v="nz_frzn_wholemussels.png"/>
    <n v="1.3"/>
    <n v="3.62"/>
    <n v="-1"/>
    <n v="-1.3"/>
    <n v="36"/>
  </r>
  <r>
    <n v="34"/>
    <s v="Nz Gs Mussels Lrg"/>
    <s v="New Zealand Frozen Greenshell Mussels Large Size"/>
    <s v="nz_gs_mussels_lrg.png"/>
    <n v="1.3"/>
    <n v="2.85"/>
    <n v="0"/>
    <n v="0"/>
    <n v="37"/>
  </r>
  <r>
    <n v="35"/>
    <s v="Nz Gs Mussels Mid"/>
    <s v="New Zealand Frozen Greenshell Mussels Mid Size"/>
    <s v="nz_gs_mussels_mid.png"/>
    <n v="1.98"/>
    <n v="3.29"/>
    <n v="0"/>
    <n v="0"/>
    <n v="38"/>
  </r>
  <r>
    <n v="36"/>
    <s v="Pb Brie 125G"/>
    <s v="Paysan Breton Brie 125G"/>
    <s v="PB_Brie_125g.png"/>
    <n v="1.65"/>
    <n v="2.21"/>
    <n v="0"/>
    <n v="0"/>
    <n v="39"/>
  </r>
  <r>
    <n v="37"/>
    <s v="Pb Brie 1Kg"/>
    <s v="Paysan Breton Brie Wheel 1Kg"/>
    <s v="PB_Brie_1kg.png"/>
    <n v="1.1000000000000001"/>
    <n v="3"/>
    <n v="0"/>
    <n v="0"/>
    <n v="40"/>
  </r>
  <r>
    <n v="38"/>
    <s v="Pb Camembert 125G"/>
    <s v="Paysan Breton Camembert 125G"/>
    <s v="PB_Camembert_125g.png"/>
    <n v="1"/>
    <n v="3.15"/>
    <n v="0"/>
    <n v="0"/>
    <n v="41"/>
  </r>
  <r>
    <n v="39"/>
    <s v="Pb Camembert 250G"/>
    <s v="Paysan Breton Camembert 250G"/>
    <s v="PB_Camembert_250g.png"/>
    <n v="1.1000000000000001"/>
    <n v="2.23"/>
    <n v="-1"/>
    <n v="-1.1000000000000001"/>
    <n v="42"/>
  </r>
  <r>
    <n v="40"/>
    <s v="Pb Creammilk 1L"/>
    <s v="Payson Breton Full Cream Milk 1L"/>
    <s v="PB_CreamMilk_1L.png"/>
    <n v="1.32"/>
    <n v="3.08"/>
    <n v="0"/>
    <n v="0"/>
    <n v="43"/>
  </r>
  <r>
    <n v="41"/>
    <s v="Pb Emmentalportion 220G"/>
    <s v="Paysan Breton Emmental Portion Cheese 220G"/>
    <s v="PB_EmmentalPortion_220g.png"/>
    <n v="1.38"/>
    <n v="2.75"/>
    <n v="0"/>
    <n v="0"/>
    <n v="44"/>
  </r>
  <r>
    <n v="42"/>
    <s v="Pb Emmentalslices 160G"/>
    <s v="Paysan Breton Emmental Cheese Slices 160G"/>
    <s v="PB_EmmentalSlices_160g.png"/>
    <n v="1.29"/>
    <n v="2.97"/>
    <n v="0"/>
    <n v="0"/>
    <n v="45"/>
  </r>
  <r>
    <n v="43"/>
    <s v="Pb Goatcheese 100G"/>
    <s v="Paysan Breton Plain Goat Cheese 100G"/>
    <s v="pb_goatcheese_100g.png"/>
    <n v="1.19"/>
    <n v="2.56"/>
    <n v="0"/>
    <n v="0"/>
    <n v="46"/>
  </r>
  <r>
    <n v="44"/>
    <s v="Pb Goudaslices 160G"/>
    <s v="Paysan Breton Gouda Cheese Slices 160G"/>
    <s v="PB_GoudaSlices_160g.png"/>
    <n v="1.34"/>
    <n v="2.15"/>
    <n v="0"/>
    <n v="0"/>
    <n v="47"/>
  </r>
  <r>
    <n v="45"/>
    <s v="Pb Herbgoat 100G"/>
    <s v="Paysan Breton Garlic And Herb Goat Cheese 100G"/>
    <s v="PB_HerbGoat_100g.png"/>
    <n v="1.29"/>
    <n v="2.5099999999999998"/>
    <n v="0"/>
    <n v="0"/>
    <n v="48"/>
  </r>
  <r>
    <n v="46"/>
    <s v="Pb Lightcream 1L"/>
    <s v="Payson Breton Light Cream 1L"/>
    <s v="PB_LightCream_1L.png"/>
    <n v="1.68"/>
    <n v="2.93"/>
    <n v="0"/>
    <n v="0"/>
    <n v="49"/>
  </r>
  <r>
    <n v="47"/>
    <s v="Pb Ml Naturalcheese 150G"/>
    <s v="Madame Loik Natural Cheese 150G"/>
    <s v="PB_ML_NaturalCheese_150g.png"/>
    <n v="1.17"/>
    <n v="3.5"/>
    <n v="0"/>
    <n v="0"/>
    <n v="50"/>
  </r>
  <r>
    <n v="48"/>
    <s v="Pb Pastrybutter 2Kg"/>
    <s v="Payson Breton Pastry Butter Sheet 2Kg"/>
    <s v="PB_PastryButter_2kg.png"/>
    <n v="1.4"/>
    <n v="3.86"/>
    <n v="0"/>
    <n v="0"/>
    <n v="51"/>
  </r>
  <r>
    <n v="49"/>
    <s v="Pb Pepperbrie 125G"/>
    <s v="Paysan Breton Brie With Black Pepper 125G"/>
    <s v="PB_PepperBrie_125g.png"/>
    <n v="1.77"/>
    <n v="2.68"/>
    <n v="0"/>
    <n v="0"/>
    <n v="52"/>
  </r>
  <r>
    <n v="50"/>
    <s v="Pb Peppergoat 100G"/>
    <s v="Paysan Breton Pepper Goat Cheese 100G"/>
    <s v="PB_PepperGoat_100g.png"/>
    <n v="1.44"/>
    <n v="2.15"/>
    <n v="0"/>
    <n v="0"/>
    <n v="53"/>
  </r>
  <r>
    <n v="51"/>
    <s v="Pb Saltbutter Foil 250G"/>
    <s v="Payson Breton Slightly Salted Butter Foil 250G"/>
    <s v="PB_SaltButter_Foil_250g.png"/>
    <n v="1.63"/>
    <n v="2.2799999999999998"/>
    <n v="-1"/>
    <n v="-1.63"/>
    <n v="54"/>
  </r>
  <r>
    <n v="52"/>
    <s v="Pb Saltbutter Tub 250G"/>
    <s v="Payson Breton Salted Butter Tub 250G"/>
    <s v="PB_SaltButter_Tub_250g.png"/>
    <n v="1.58"/>
    <n v="3.5"/>
    <n v="0"/>
    <n v="0"/>
    <n v="55"/>
  </r>
  <r>
    <n v="53"/>
    <s v="Pb Shredemmental 200G"/>
    <s v="Paysan Breton Emmental Shredded Cheese 200g"/>
    <s v="PB_ShredEmmental_200g.png"/>
    <n v="1.1000000000000001"/>
    <n v="3.41"/>
    <n v="0"/>
    <n v="0"/>
    <n v="56"/>
  </r>
  <r>
    <n v="54"/>
    <s v="Pb Skimmedmilk 1L"/>
    <s v="Payson Breton French Milk Semi Skimmed 1L"/>
    <s v="PB_SkimmedMilk_1L.png"/>
    <n v="1.74"/>
    <n v="3.31"/>
    <n v="0"/>
    <n v="0"/>
    <n v="57"/>
  </r>
  <r>
    <n v="55"/>
    <s v="Pb Us Butter Foil 250G"/>
    <s v="Payson Breton Unsalted Butter Foil 250G"/>
    <s v="pb_us_butter_foil_250g.png"/>
    <n v="1.1499999999999999"/>
    <n v="2.56"/>
    <n v="0"/>
    <n v="0"/>
    <n v="58"/>
  </r>
  <r>
    <n v="56"/>
    <s v="Pb Usbutter Tub 250G"/>
    <s v="Payson Breton Unsalted Butter Tub 250G"/>
    <s v="PB_USButter_Tub_250g.png"/>
    <n v="1.56"/>
    <n v="2.44"/>
    <n v="0"/>
    <n v="0"/>
    <n v="59"/>
  </r>
  <r>
    <n v="57"/>
    <s v="Pb Whippedcream 250G"/>
    <s v="Payson Breton CREAM 250G"/>
    <s v="PB_WhippedCream_250g.png"/>
    <n v="1.68"/>
    <n v="3.54"/>
    <n v="-1"/>
    <n v="-1.68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3" applyNumberFormats="0" applyBorderFormats="0" applyFontFormats="0" applyPatternFormats="0" applyAlignmentFormats="0" applyWidthHeightFormats="1" dataCaption="Values" grandTotalCaption="Tổng" updatedVersion="8" minRefreshableVersion="3" useAutoFormatting="1" itemPrintTitles="1" createdVersion="8" indent="0" outline="1" outlineData="1" multipleFieldFilters="0" chartFormat="69" rowHeaderCaption="DanhMucSP">
  <location ref="H2:J19" firstHeaderRow="1" firstDataRow="1" firstDataCol="0"/>
  <pivotFields count="9">
    <pivotField showAll="0"/>
    <pivotField showAll="0"/>
    <pivotField showAll="0"/>
    <pivotField showAll="0"/>
    <pivotField numFmtId="44" showAll="0"/>
    <pivotField numFmtId="44" showAll="0"/>
    <pivotField showAll="0"/>
    <pivotField numFmtId="44" showAll="0"/>
    <pivotField showAll="0"/>
  </pivotFields>
  <formats count="5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axis="axisValues" fieldPosition="0"/>
    </format>
    <format dxfId="5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SanPham" displayName="SanPham" ref="A3:I60" totalsRowShown="0" headerRowDxfId="54" dataDxfId="52" totalsRowDxfId="50" headerRowBorderDxfId="53" tableBorderDxfId="51" headerRowCellStyle="Currency" dataCellStyle="Currency" totalsRowCellStyle="Currency">
  <tableColumns count="9">
    <tableColumn id="1" xr3:uid="{6D1DADA8-7AE1-4909-BCCF-4E535A16C359}" name="Sp. ID" dataDxfId="49" totalsRowDxfId="48"/>
    <tableColumn id="2" xr3:uid="{4A9FA0BF-0647-4E4A-920D-1E6B6A3B6918}" name="Sp Tên"/>
    <tableColumn id="3" xr3:uid="{4E38C1EF-7CC9-4837-B261-2B2403F2E4B2}" name="Mô Tả"/>
    <tableColumn id="4" xr3:uid="{C8C57FD0-2116-4559-BB70-DF7D4431D09C}" name="Vị Trí Kho"/>
    <tableColumn id="5" xr3:uid="{201B0AD3-74F6-47B2-908D-9DC9D097FC0A}" name="Giá Nhập" dataDxfId="47" totalsRowDxfId="46" dataCellStyle="Currency"/>
    <tableColumn id="6" xr3:uid="{4F642C75-13AD-402E-A673-126E2FC802D6}" name="Giá Bán" dataDxfId="45" totalsRowDxfId="44" dataCellStyle="Currency"/>
    <tableColumn id="7" xr3:uid="{1B0FAE79-A3BE-4461-99F2-7DD67894EC14}" name="Tồn Kho" dataDxfId="43">
      <calculatedColumnFormula array="1">SUMIFS(OrdItem_Qty,OrdItem_ProdNm,B4,OrdItem_Type,"Mua")-SUMIFS(OrdItem_Qty,OrdItem_ProdNm,B4,OrdItem_Type,"Bán")</calculatedColumnFormula>
    </tableColumn>
    <tableColumn id="8" xr3:uid="{921B3C3A-FFBF-41B7-A4FF-886993C671BC}" name="GT Tiền Hàng" dataDxfId="42" totalsRowDxfId="41" dataCellStyle="Currency">
      <calculatedColumnFormula>E4*G4</calculatedColumnFormula>
    </tableColumn>
    <tableColumn id="9" xr3:uid="{65FB2BED-BDEB-45DC-8404-4D5D06AC72DE}" name="Hàng" dataDxfId="40" totalsRowDxfId="39" dataCellStyle="Currency">
      <calculatedColumnFormula>ROW()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C4" sqref="C4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10.5546875" bestFit="1" customWidth="1"/>
    <col min="10" max="10" width="10.44140625" bestFit="1" customWidth="1"/>
  </cols>
  <sheetData>
    <row r="1" spans="1:12" ht="37.200000000000003" x14ac:dyDescent="0.6">
      <c r="A1" s="120" t="s">
        <v>239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</row>
    <row r="2" spans="1:12" x14ac:dyDescent="0.3">
      <c r="C2" s="31" t="s">
        <v>137</v>
      </c>
      <c r="D2" s="121"/>
      <c r="E2" s="121"/>
      <c r="F2" s="121"/>
      <c r="G2" s="121"/>
      <c r="H2" s="121"/>
      <c r="I2" s="121"/>
      <c r="J2" s="121"/>
      <c r="K2" s="121"/>
      <c r="L2" s="122"/>
    </row>
    <row r="4" spans="1:12" x14ac:dyDescent="0.3">
      <c r="C4" s="32" t="s">
        <v>417</v>
      </c>
      <c r="D4" s="32"/>
      <c r="E4" s="32"/>
      <c r="G4" s="123" t="s">
        <v>394</v>
      </c>
      <c r="H4" s="123"/>
      <c r="I4" s="123"/>
      <c r="J4" s="123"/>
    </row>
    <row r="5" spans="1:12" x14ac:dyDescent="0.3">
      <c r="C5" s="9" t="s">
        <v>395</v>
      </c>
      <c r="D5" s="9" t="s">
        <v>397</v>
      </c>
      <c r="E5" s="9" t="s">
        <v>396</v>
      </c>
      <c r="G5" s="9" t="s">
        <v>381</v>
      </c>
      <c r="H5" s="9" t="s">
        <v>384</v>
      </c>
      <c r="I5" s="9" t="s">
        <v>385</v>
      </c>
      <c r="J5" s="9" t="s">
        <v>386</v>
      </c>
    </row>
    <row r="6" spans="1:12" x14ac:dyDescent="0.3">
      <c r="C6" s="15" t="s">
        <v>416</v>
      </c>
      <c r="D6" s="29" t="s">
        <v>1</v>
      </c>
      <c r="E6" s="30">
        <v>0.1</v>
      </c>
      <c r="G6" s="33" t="s">
        <v>328</v>
      </c>
      <c r="H6" s="36" t="s">
        <v>387</v>
      </c>
      <c r="I6" s="37">
        <f ca="1">DATE(YEAR(TODAY()),MONTH(TODAY()),1)</f>
        <v>45383</v>
      </c>
      <c r="J6" s="38">
        <f ca="1">EOMONTH(DATE(YEAR(TODAY()),MONTH(TODAY()),1),0)</f>
        <v>45412</v>
      </c>
    </row>
    <row r="7" spans="1:12" x14ac:dyDescent="0.3">
      <c r="C7" s="15" t="s">
        <v>415</v>
      </c>
      <c r="D7" s="29" t="s">
        <v>400</v>
      </c>
      <c r="E7" s="30">
        <v>0.1</v>
      </c>
      <c r="G7" s="34" t="s">
        <v>329</v>
      </c>
      <c r="H7" s="39" t="s">
        <v>388</v>
      </c>
      <c r="I7" s="40">
        <f ca="1">DATE(YEAR(TODAY()),MONTH(TODAY())-1,1)</f>
        <v>45352</v>
      </c>
      <c r="J7" s="41">
        <f ca="1">EOMONTH(DATE(YEAR(TODAY()),MONTH(TODAY()),1),-1)</f>
        <v>45382</v>
      </c>
    </row>
    <row r="8" spans="1:12" x14ac:dyDescent="0.3">
      <c r="G8" s="34" t="s">
        <v>330</v>
      </c>
      <c r="H8" s="39" t="s">
        <v>389</v>
      </c>
      <c r="I8" s="40">
        <f ca="1">DATE(YEAR(TODAY()),1,1)</f>
        <v>45292</v>
      </c>
      <c r="J8" s="41">
        <f ca="1">DATE(YEAR(TODAY()),12,31)</f>
        <v>45657</v>
      </c>
    </row>
    <row r="9" spans="1:12" x14ac:dyDescent="0.3">
      <c r="G9" s="34" t="s">
        <v>331</v>
      </c>
      <c r="H9" s="39" t="s">
        <v>390</v>
      </c>
      <c r="I9" s="40">
        <f ca="1">DATE(YEAR(TODAY())-1,1,1)</f>
        <v>44927</v>
      </c>
      <c r="J9" s="41">
        <f ca="1">DATE(YEAR(TODAY())-1,12,31)</f>
        <v>45291</v>
      </c>
    </row>
    <row r="10" spans="1:12" x14ac:dyDescent="0.3">
      <c r="G10" s="34" t="s">
        <v>332</v>
      </c>
      <c r="H10" s="39" t="s">
        <v>391</v>
      </c>
      <c r="I10" s="40">
        <f ca="1">TODAY()</f>
        <v>45394</v>
      </c>
      <c r="J10" s="41">
        <f ca="1">TODAY()</f>
        <v>45394</v>
      </c>
    </row>
    <row r="11" spans="1:12" x14ac:dyDescent="0.3">
      <c r="G11" s="34" t="s">
        <v>333</v>
      </c>
      <c r="H11" s="39" t="s">
        <v>392</v>
      </c>
      <c r="I11" s="40">
        <f ca="1">TODAY()-6</f>
        <v>45388</v>
      </c>
      <c r="J11" s="41">
        <f ca="1">TODAY()</f>
        <v>45394</v>
      </c>
    </row>
    <row r="12" spans="1:12" x14ac:dyDescent="0.3">
      <c r="G12" s="34" t="s">
        <v>327</v>
      </c>
      <c r="H12" s="42" t="s">
        <v>393</v>
      </c>
      <c r="I12" s="43">
        <f ca="1">TODAY()-14</f>
        <v>45380</v>
      </c>
      <c r="J12" s="44">
        <f ca="1">TODAY()</f>
        <v>45394</v>
      </c>
    </row>
    <row r="13" spans="1:12" x14ac:dyDescent="0.3">
      <c r="G13" s="34" t="s">
        <v>334</v>
      </c>
    </row>
    <row r="14" spans="1:12" x14ac:dyDescent="0.3">
      <c r="G14" s="34" t="s">
        <v>335</v>
      </c>
    </row>
    <row r="15" spans="1:12" x14ac:dyDescent="0.3">
      <c r="G15" s="34" t="s">
        <v>336</v>
      </c>
    </row>
    <row r="16" spans="1:12" x14ac:dyDescent="0.3">
      <c r="G16" s="34" t="s">
        <v>337</v>
      </c>
    </row>
    <row r="17" spans="7:7" x14ac:dyDescent="0.3">
      <c r="G17" s="35" t="s">
        <v>338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38" priority="1">
      <formula>MOD(ROW(),2)=0</formula>
    </cfRule>
  </conditionalFormatting>
  <dataValidations disablePrompts="1"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9"/>
  <sheetViews>
    <sheetView showGridLines="0" tabSelected="1" topLeftCell="C1" zoomScaleNormal="100" workbookViewId="0">
      <pane ySplit="8" topLeftCell="A9" activePane="bottomLeft" state="frozen"/>
      <selection activeCell="C1" sqref="C1"/>
      <selection pane="bottomLeft" activeCell="R4" sqref="R4"/>
    </sheetView>
  </sheetViews>
  <sheetFormatPr defaultRowHeight="14.4" x14ac:dyDescent="0.3"/>
  <cols>
    <col min="1" max="1" width="13.109375" hidden="1" customWidth="1"/>
    <col min="2" max="2" width="14.21875" hidden="1" customWidth="1"/>
    <col min="3" max="3" width="4.33203125" customWidth="1"/>
    <col min="4" max="4" width="23.44140625" hidden="1" customWidth="1"/>
    <col min="5" max="5" width="37.109375" hidden="1" customWidth="1"/>
    <col min="6" max="6" width="6" hidden="1" customWidth="1"/>
    <col min="7" max="7" width="14.44140625" style="99" hidden="1" customWidth="1"/>
    <col min="8" max="8" width="16.88671875" style="99" hidden="1" customWidth="1"/>
    <col min="9" max="9" width="3.88671875" hidden="1" customWidth="1"/>
    <col min="10" max="10" width="11.6640625" hidden="1" customWidth="1"/>
    <col min="11" max="11" width="7.88671875" hidden="1" customWidth="1"/>
    <col min="12" max="13" width="8.6640625" hidden="1" customWidth="1"/>
    <col min="14" max="14" width="41.6640625" hidden="1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13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27.88671875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style="1" customWidth="1"/>
    <col min="39" max="39" width="21.5546875" customWidth="1"/>
    <col min="40" max="40" width="29.88671875" customWidth="1"/>
    <col min="41" max="41" width="26" customWidth="1"/>
    <col min="42" max="42" width="13.109375" style="99" customWidth="1"/>
    <col min="43" max="43" width="9.5546875" style="99" customWidth="1"/>
    <col min="44" max="44" width="7.44140625" customWidth="1"/>
    <col min="45" max="45" width="14.6640625" style="110" customWidth="1"/>
    <col min="46" max="46" width="4.44140625" customWidth="1"/>
    <col min="47" max="47" width="6.33203125" hidden="1" customWidth="1"/>
    <col min="48" max="48" width="5.6640625" hidden="1" customWidth="1"/>
    <col min="49" max="52" width="8.6640625" hidden="1" customWidth="1"/>
    <col min="53" max="53" width="11.33203125" hidden="1" customWidth="1"/>
    <col min="54" max="54" width="23.21875" hidden="1" customWidth="1"/>
    <col min="55" max="55" width="10.109375" hidden="1" customWidth="1"/>
    <col min="56" max="56" width="11.6640625" hidden="1" customWidth="1"/>
  </cols>
  <sheetData>
    <row r="1" spans="1:46" ht="36.6" customHeight="1" x14ac:dyDescent="0.3">
      <c r="A1" s="61"/>
      <c r="B1" s="61"/>
      <c r="G1"/>
      <c r="H1"/>
      <c r="AL1"/>
      <c r="AP1"/>
      <c r="AQ1"/>
      <c r="AS1"/>
    </row>
    <row r="2" spans="1:46" ht="47.4" customHeight="1" x14ac:dyDescent="0.3">
      <c r="A2" s="62" t="s">
        <v>0</v>
      </c>
      <c r="B2" s="62" t="s">
        <v>441</v>
      </c>
      <c r="G2"/>
      <c r="H2"/>
      <c r="AL2"/>
      <c r="AP2"/>
      <c r="AQ2"/>
      <c r="AS2"/>
    </row>
    <row r="3" spans="1:46" ht="15" thickBot="1" x14ac:dyDescent="0.35">
      <c r="A3" s="63" t="s">
        <v>225</v>
      </c>
      <c r="B3" s="64" t="b">
        <v>0</v>
      </c>
      <c r="G3"/>
      <c r="H3"/>
      <c r="AL3"/>
      <c r="AP3"/>
      <c r="AQ3"/>
      <c r="AS3"/>
    </row>
    <row r="4" spans="1:46" ht="18.600000000000001" customHeight="1" x14ac:dyDescent="0.3">
      <c r="A4" s="63" t="s">
        <v>2</v>
      </c>
      <c r="B4" s="64">
        <v>40</v>
      </c>
      <c r="C4" s="84"/>
      <c r="D4" s="74" t="str">
        <f>IF(B2="NHAP HANG","Nhập Đơn  #","Hoá Đơn #")&amp;B4</f>
        <v>Hoá Đơn #40</v>
      </c>
      <c r="E4" s="71" t="str">
        <f>IF(B2="HOA DON","HOÁ ĐƠN THANH TOÁN","HOÁ ĐƠN NHẬP HÀNG")</f>
        <v>HOÁ ĐƠN NHẬP HÀNG</v>
      </c>
      <c r="F4" s="17"/>
      <c r="G4" s="67" t="s">
        <v>321</v>
      </c>
      <c r="H4" s="73">
        <v>45394</v>
      </c>
      <c r="J4" s="72" t="s">
        <v>325</v>
      </c>
      <c r="K4" s="75"/>
      <c r="P4" s="16"/>
      <c r="Q4" s="21" t="s">
        <v>311</v>
      </c>
      <c r="R4" s="22"/>
      <c r="S4" s="17"/>
      <c r="T4" s="17"/>
      <c r="U4" s="17"/>
      <c r="V4" s="17"/>
      <c r="W4" s="18"/>
      <c r="AA4" s="16"/>
      <c r="AB4" s="21" t="s">
        <v>318</v>
      </c>
      <c r="AC4" s="22"/>
      <c r="AD4" s="17"/>
      <c r="AE4" s="17"/>
      <c r="AF4" s="17"/>
      <c r="AG4" s="17"/>
      <c r="AH4" s="17"/>
      <c r="AI4" s="7"/>
      <c r="AL4" s="16"/>
      <c r="AM4" s="21" t="s">
        <v>317</v>
      </c>
      <c r="AN4" s="22" t="s">
        <v>420</v>
      </c>
      <c r="AO4" s="17"/>
      <c r="AP4" s="17"/>
      <c r="AQ4" s="17"/>
      <c r="AR4" s="17"/>
      <c r="AS4" s="17"/>
      <c r="AT4" s="7"/>
    </row>
    <row r="5" spans="1:46" x14ac:dyDescent="0.3">
      <c r="A5" s="63" t="s">
        <v>3</v>
      </c>
      <c r="B5" s="64" t="str">
        <f ca="1">IFERROR(MATCH(B4,Ord_ID,0)+3,"")</f>
        <v/>
      </c>
      <c r="C5" s="84"/>
      <c r="D5" s="6" t="str">
        <f>IF(B2="HOA DON","Khách Hàng","Nguồn Cung")</f>
        <v>Nguồn Cung</v>
      </c>
      <c r="E5" s="29"/>
      <c r="G5" s="68" t="s">
        <v>324</v>
      </c>
      <c r="H5" s="100">
        <f>SUM(H10:H109)</f>
        <v>0</v>
      </c>
      <c r="P5" s="76"/>
      <c r="Q5" s="77"/>
      <c r="R5" s="77"/>
      <c r="S5" s="77"/>
      <c r="T5" s="77"/>
      <c r="U5" s="77"/>
      <c r="V5" s="77"/>
      <c r="W5" s="78"/>
      <c r="AA5" s="7"/>
      <c r="AI5" s="7"/>
      <c r="AL5" s="7"/>
      <c r="AP5"/>
      <c r="AQ5"/>
      <c r="AS5"/>
      <c r="AT5" s="7"/>
    </row>
    <row r="6" spans="1:46" ht="14.4" customHeight="1" thickBot="1" x14ac:dyDescent="0.35">
      <c r="A6" s="63" t="s">
        <v>4</v>
      </c>
      <c r="B6" s="64">
        <f ca="1">IFERROR(MAX(Ord_ID)+1,1)</f>
        <v>40</v>
      </c>
      <c r="C6" s="84"/>
      <c r="D6" s="7"/>
      <c r="E6" s="70"/>
      <c r="G6" s="68" t="s">
        <v>322</v>
      </c>
      <c r="H6" s="112">
        <f>IF(B2="NHAP HANG",IF(PurchTaxOpt="Yes",H5*PurchTax,""),IF(SalestaxOpt="Yes",H5*SalesTax,""))</f>
        <v>0</v>
      </c>
      <c r="P6" s="124" t="s">
        <v>312</v>
      </c>
      <c r="Q6" s="125"/>
      <c r="R6" s="125"/>
      <c r="S6" s="125"/>
      <c r="T6" s="125"/>
      <c r="U6" s="125"/>
      <c r="V6" s="125"/>
      <c r="W6" s="126"/>
      <c r="X6" s="83"/>
      <c r="AA6" s="124" t="s">
        <v>315</v>
      </c>
      <c r="AB6" s="125"/>
      <c r="AC6" s="125"/>
      <c r="AD6" s="125"/>
      <c r="AE6" s="125"/>
      <c r="AF6" s="125"/>
      <c r="AG6" s="125"/>
      <c r="AH6" s="125"/>
      <c r="AI6" s="81"/>
      <c r="AL6" s="124" t="s">
        <v>316</v>
      </c>
      <c r="AM6" s="125"/>
      <c r="AN6" s="125"/>
      <c r="AO6" s="125"/>
      <c r="AP6" s="125"/>
      <c r="AQ6" s="125"/>
      <c r="AR6" s="125"/>
      <c r="AS6" s="133"/>
      <c r="AT6" s="81"/>
    </row>
    <row r="7" spans="1:46" ht="14.4" customHeight="1" thickBot="1" x14ac:dyDescent="0.35">
      <c r="A7" s="63" t="s">
        <v>224</v>
      </c>
      <c r="B7" s="64"/>
      <c r="C7" s="84"/>
      <c r="D7" s="7"/>
      <c r="E7" s="111"/>
      <c r="G7" s="118" t="s">
        <v>323</v>
      </c>
      <c r="H7" s="119">
        <f>SUM(H5:H6)</f>
        <v>0</v>
      </c>
      <c r="P7" s="127"/>
      <c r="Q7" s="128"/>
      <c r="R7" s="128"/>
      <c r="S7" s="128"/>
      <c r="T7" s="128"/>
      <c r="U7" s="128"/>
      <c r="V7" s="128"/>
      <c r="W7" s="129"/>
      <c r="X7" s="83"/>
      <c r="AA7" s="127"/>
      <c r="AB7" s="128"/>
      <c r="AC7" s="128"/>
      <c r="AD7" s="128"/>
      <c r="AE7" s="128"/>
      <c r="AF7" s="128"/>
      <c r="AG7" s="128"/>
      <c r="AH7" s="128"/>
      <c r="AI7" s="81"/>
      <c r="AL7" s="127"/>
      <c r="AM7" s="128"/>
      <c r="AN7" s="128"/>
      <c r="AO7" s="128"/>
      <c r="AP7" s="128"/>
      <c r="AQ7" s="128"/>
      <c r="AR7" s="128"/>
      <c r="AS7" s="134"/>
      <c r="AT7" s="81"/>
    </row>
    <row r="8" spans="1:46" ht="15" customHeight="1" thickBot="1" x14ac:dyDescent="0.35">
      <c r="A8" s="63" t="s">
        <v>305</v>
      </c>
      <c r="B8" s="64" t="str">
        <f ca="1">IFERROR(MATCH(K4,Ord_ID,0)+3,"")</f>
        <v/>
      </c>
      <c r="C8" s="84"/>
      <c r="D8" s="113" t="s">
        <v>413</v>
      </c>
      <c r="E8" s="114"/>
      <c r="F8" s="8"/>
      <c r="G8" s="69"/>
      <c r="H8" s="101"/>
      <c r="I8" s="26"/>
      <c r="P8" s="130"/>
      <c r="Q8" s="131"/>
      <c r="R8" s="131"/>
      <c r="S8" s="131"/>
      <c r="T8" s="131"/>
      <c r="U8" s="131"/>
      <c r="V8" s="131"/>
      <c r="W8" s="132"/>
      <c r="X8" s="83"/>
      <c r="AA8" s="130"/>
      <c r="AB8" s="131"/>
      <c r="AC8" s="131"/>
      <c r="AD8" s="131"/>
      <c r="AE8" s="131"/>
      <c r="AF8" s="131"/>
      <c r="AG8" s="131"/>
      <c r="AH8" s="131"/>
      <c r="AI8" s="81"/>
      <c r="AL8" s="130"/>
      <c r="AM8" s="131"/>
      <c r="AN8" s="131"/>
      <c r="AO8" s="131"/>
      <c r="AP8" s="131"/>
      <c r="AQ8" s="131"/>
      <c r="AR8" s="131"/>
      <c r="AS8" s="135"/>
      <c r="AT8" s="81"/>
    </row>
    <row r="9" spans="1:46" ht="15" thickBot="1" x14ac:dyDescent="0.35">
      <c r="A9" s="63" t="s">
        <v>226</v>
      </c>
      <c r="B9" s="64">
        <v>10</v>
      </c>
      <c r="C9" s="84"/>
      <c r="D9" s="10" t="s">
        <v>349</v>
      </c>
      <c r="E9" s="10" t="s">
        <v>370</v>
      </c>
      <c r="F9" s="10" t="s">
        <v>326</v>
      </c>
      <c r="G9" s="10" t="s">
        <v>380</v>
      </c>
      <c r="H9" s="5" t="s">
        <v>350</v>
      </c>
      <c r="I9" s="26">
        <v>74</v>
      </c>
      <c r="P9" s="10" t="s">
        <v>313</v>
      </c>
      <c r="Q9" s="10" t="s">
        <v>414</v>
      </c>
      <c r="R9" s="10" t="s">
        <v>360</v>
      </c>
      <c r="S9" s="10" t="s">
        <v>367</v>
      </c>
      <c r="T9" s="10" t="s">
        <v>368</v>
      </c>
      <c r="U9" s="10" t="s">
        <v>424</v>
      </c>
      <c r="V9" s="10" t="s">
        <v>314</v>
      </c>
      <c r="W9" s="10" t="s">
        <v>141</v>
      </c>
      <c r="X9" s="79">
        <v>4</v>
      </c>
      <c r="AA9" s="19" t="s">
        <v>319</v>
      </c>
      <c r="AB9" s="20" t="s">
        <v>442</v>
      </c>
      <c r="AC9" s="20" t="s">
        <v>360</v>
      </c>
      <c r="AD9" s="20" t="s">
        <v>138</v>
      </c>
      <c r="AE9" s="20" t="s">
        <v>139</v>
      </c>
      <c r="AF9" s="20" t="s">
        <v>140</v>
      </c>
      <c r="AG9" s="20" t="s">
        <v>314</v>
      </c>
      <c r="AH9" s="80" t="s">
        <v>141</v>
      </c>
      <c r="AI9" s="82"/>
      <c r="AL9" s="85" t="s">
        <v>320</v>
      </c>
      <c r="AM9" s="85" t="s">
        <v>443</v>
      </c>
      <c r="AN9" s="85" t="s">
        <v>370</v>
      </c>
      <c r="AO9" s="85" t="s">
        <v>371</v>
      </c>
      <c r="AP9" s="85" t="s">
        <v>372</v>
      </c>
      <c r="AQ9" s="85" t="s">
        <v>373</v>
      </c>
      <c r="AR9" s="85" t="s">
        <v>374</v>
      </c>
      <c r="AS9" s="116" t="s">
        <v>375</v>
      </c>
    </row>
    <row r="10" spans="1:46" x14ac:dyDescent="0.3">
      <c r="A10" s="65" t="s">
        <v>227</v>
      </c>
      <c r="B10" s="66"/>
      <c r="C10" s="84"/>
      <c r="D10" s="115"/>
      <c r="E10" s="115"/>
      <c r="F10" s="115"/>
      <c r="G10" s="115"/>
      <c r="H10" s="115" t="str">
        <f>IF(AND(F10&lt;&gt;"",G10&lt;&gt;""),F10*G10,"")</f>
        <v/>
      </c>
      <c r="I10" s="26"/>
      <c r="P10" s="1">
        <v>1</v>
      </c>
      <c r="Q10" t="s">
        <v>309</v>
      </c>
      <c r="R10" t="s">
        <v>142</v>
      </c>
      <c r="S10" t="s">
        <v>425</v>
      </c>
      <c r="T10" t="s">
        <v>431</v>
      </c>
      <c r="U10">
        <v>35341</v>
      </c>
      <c r="V10">
        <v>3286147299</v>
      </c>
      <c r="W10" s="24" t="s">
        <v>143</v>
      </c>
      <c r="X10" s="25">
        <v>4</v>
      </c>
      <c r="AA10" s="1">
        <v>1</v>
      </c>
      <c r="AB10" t="s">
        <v>175</v>
      </c>
      <c r="AC10" t="s">
        <v>176</v>
      </c>
      <c r="AD10" t="s">
        <v>149</v>
      </c>
      <c r="AE10" t="s">
        <v>171</v>
      </c>
      <c r="AF10">
        <v>12345</v>
      </c>
      <c r="AG10" t="s">
        <v>177</v>
      </c>
      <c r="AH10" t="s">
        <v>178</v>
      </c>
      <c r="AI10" s="25">
        <v>4</v>
      </c>
      <c r="AL10" s="1">
        <v>4</v>
      </c>
      <c r="AM10" t="s">
        <v>243</v>
      </c>
      <c r="AN10" t="s">
        <v>40</v>
      </c>
      <c r="AO10" t="s">
        <v>105</v>
      </c>
      <c r="AP10" s="98">
        <v>1.48</v>
      </c>
      <c r="AQ10" s="98">
        <v>3.5</v>
      </c>
      <c r="AR10">
        <v>0</v>
      </c>
      <c r="AS10" s="109">
        <v>0</v>
      </c>
      <c r="AT10" s="117">
        <v>7</v>
      </c>
    </row>
    <row r="11" spans="1:46" x14ac:dyDescent="0.3">
      <c r="A11" s="65" t="s">
        <v>228</v>
      </c>
      <c r="B11" s="66">
        <f ca="1">IFERROR(MAX(Cust_ID)+1,1)</f>
        <v>17</v>
      </c>
      <c r="C11" s="84"/>
      <c r="G11" s="98"/>
      <c r="H11" s="98" t="str">
        <f t="shared" ref="H11:H74" si="0">IF(AND(F11&lt;&gt;"",G11&lt;&gt;""),F11*G11,"")</f>
        <v/>
      </c>
      <c r="I11" s="26"/>
      <c r="P11" s="1">
        <v>2</v>
      </c>
      <c r="Q11" t="s">
        <v>144</v>
      </c>
      <c r="R11" t="s">
        <v>145</v>
      </c>
      <c r="S11" t="s">
        <v>426</v>
      </c>
      <c r="T11" t="s">
        <v>436</v>
      </c>
      <c r="U11">
        <v>69816</v>
      </c>
      <c r="V11">
        <v>3455894869</v>
      </c>
      <c r="W11" s="24" t="s">
        <v>146</v>
      </c>
      <c r="X11" s="25">
        <v>5</v>
      </c>
      <c r="AA11" s="1">
        <v>2</v>
      </c>
      <c r="AB11" t="s">
        <v>179</v>
      </c>
      <c r="AC11" t="s">
        <v>180</v>
      </c>
      <c r="AD11" t="s">
        <v>181</v>
      </c>
      <c r="AE11" t="s">
        <v>182</v>
      </c>
      <c r="AF11">
        <v>67890</v>
      </c>
      <c r="AG11" t="s">
        <v>177</v>
      </c>
      <c r="AH11" t="s">
        <v>183</v>
      </c>
      <c r="AI11" s="25">
        <v>5</v>
      </c>
      <c r="AL11" s="1">
        <v>8</v>
      </c>
      <c r="AM11" t="s">
        <v>247</v>
      </c>
      <c r="AN11" t="s">
        <v>43</v>
      </c>
      <c r="AO11" t="s">
        <v>108</v>
      </c>
      <c r="AP11" s="99">
        <v>1.59</v>
      </c>
      <c r="AQ11" s="99">
        <v>3.59</v>
      </c>
      <c r="AR11">
        <v>0</v>
      </c>
      <c r="AS11" s="110">
        <v>0</v>
      </c>
      <c r="AT11" s="26">
        <v>11</v>
      </c>
    </row>
    <row r="12" spans="1:46" x14ac:dyDescent="0.3">
      <c r="A12" s="65" t="s">
        <v>306</v>
      </c>
      <c r="B12" s="66">
        <v>9</v>
      </c>
      <c r="C12" s="84"/>
      <c r="G12" s="98"/>
      <c r="H12" s="98" t="str">
        <f t="shared" si="0"/>
        <v/>
      </c>
      <c r="I12" s="26"/>
      <c r="P12" s="1">
        <v>3</v>
      </c>
      <c r="Q12" t="s">
        <v>147</v>
      </c>
      <c r="R12" t="s">
        <v>148</v>
      </c>
      <c r="S12" t="s">
        <v>427</v>
      </c>
      <c r="T12" t="s">
        <v>431</v>
      </c>
      <c r="U12">
        <v>57439</v>
      </c>
      <c r="V12">
        <v>3488520913</v>
      </c>
      <c r="W12" t="s">
        <v>150</v>
      </c>
      <c r="X12" s="25">
        <v>6</v>
      </c>
      <c r="AA12" s="1">
        <v>3</v>
      </c>
      <c r="AB12" t="s">
        <v>184</v>
      </c>
      <c r="AC12" t="s">
        <v>185</v>
      </c>
      <c r="AD12" t="s">
        <v>186</v>
      </c>
      <c r="AE12" t="s">
        <v>187</v>
      </c>
      <c r="AF12">
        <v>54321</v>
      </c>
      <c r="AG12" t="s">
        <v>177</v>
      </c>
      <c r="AH12" t="s">
        <v>188</v>
      </c>
      <c r="AI12" s="26">
        <v>6</v>
      </c>
      <c r="AL12" s="1">
        <v>53</v>
      </c>
      <c r="AM12" t="s">
        <v>292</v>
      </c>
      <c r="AN12" t="s">
        <v>27</v>
      </c>
      <c r="AO12" t="s">
        <v>92</v>
      </c>
      <c r="AP12" s="99">
        <v>1.1000000000000001</v>
      </c>
      <c r="AQ12" s="99">
        <v>3.41</v>
      </c>
      <c r="AR12">
        <v>0</v>
      </c>
      <c r="AS12" s="110">
        <v>0</v>
      </c>
      <c r="AT12" s="26">
        <v>56</v>
      </c>
    </row>
    <row r="13" spans="1:46" x14ac:dyDescent="0.3">
      <c r="A13" s="65" t="s">
        <v>229</v>
      </c>
      <c r="B13" s="66">
        <f ca="1">IFERROR(MAX(Supp_ID)+1,1)</f>
        <v>33</v>
      </c>
      <c r="G13" s="98"/>
      <c r="H13" s="98" t="str">
        <f t="shared" ref="H13:H30" si="1">IF(AND(F13&lt;&gt;"",G13&lt;&gt;""),F13*G13,"")</f>
        <v/>
      </c>
      <c r="I13" s="26"/>
      <c r="P13" s="1">
        <v>4</v>
      </c>
      <c r="Q13" t="s">
        <v>151</v>
      </c>
      <c r="R13" t="s">
        <v>152</v>
      </c>
      <c r="S13" t="s">
        <v>428</v>
      </c>
      <c r="T13" t="s">
        <v>435</v>
      </c>
      <c r="U13">
        <v>95515</v>
      </c>
      <c r="V13">
        <v>3497730067</v>
      </c>
      <c r="W13" t="s">
        <v>153</v>
      </c>
      <c r="X13" s="25">
        <v>7</v>
      </c>
      <c r="AA13" s="1">
        <v>4</v>
      </c>
      <c r="AB13" t="s">
        <v>189</v>
      </c>
      <c r="AC13" t="s">
        <v>190</v>
      </c>
      <c r="AD13" t="s">
        <v>149</v>
      </c>
      <c r="AE13" t="s">
        <v>171</v>
      </c>
      <c r="AF13">
        <v>12345</v>
      </c>
      <c r="AG13" t="s">
        <v>177</v>
      </c>
      <c r="AH13" t="s">
        <v>191</v>
      </c>
      <c r="AI13" s="26">
        <v>7</v>
      </c>
      <c r="AL13" s="1">
        <v>68</v>
      </c>
      <c r="AM13" t="s">
        <v>419</v>
      </c>
      <c r="AP13" s="99">
        <v>1</v>
      </c>
      <c r="AQ13" s="99">
        <v>2</v>
      </c>
      <c r="AR13">
        <v>0</v>
      </c>
      <c r="AS13" s="110">
        <v>0</v>
      </c>
      <c r="AT13" s="26">
        <v>71</v>
      </c>
    </row>
    <row r="14" spans="1:46" x14ac:dyDescent="0.3">
      <c r="A14" s="65" t="s">
        <v>307</v>
      </c>
      <c r="B14" s="66">
        <v>16</v>
      </c>
      <c r="G14" s="98"/>
      <c r="H14" s="98" t="str">
        <f t="shared" si="1"/>
        <v/>
      </c>
      <c r="I14" s="26"/>
      <c r="P14" s="1">
        <v>5</v>
      </c>
      <c r="Q14" t="s">
        <v>154</v>
      </c>
      <c r="R14" t="s">
        <v>155</v>
      </c>
      <c r="S14" t="s">
        <v>426</v>
      </c>
      <c r="T14" t="s">
        <v>437</v>
      </c>
      <c r="U14">
        <v>75119</v>
      </c>
      <c r="V14">
        <v>3617832508</v>
      </c>
      <c r="W14" t="s">
        <v>156</v>
      </c>
      <c r="X14" s="25">
        <v>8</v>
      </c>
      <c r="AA14" s="1">
        <v>5</v>
      </c>
      <c r="AB14" t="s">
        <v>192</v>
      </c>
      <c r="AC14" t="s">
        <v>193</v>
      </c>
      <c r="AD14" t="s">
        <v>181</v>
      </c>
      <c r="AE14" t="s">
        <v>182</v>
      </c>
      <c r="AF14">
        <v>67890</v>
      </c>
      <c r="AG14" t="s">
        <v>177</v>
      </c>
      <c r="AH14" t="s">
        <v>194</v>
      </c>
      <c r="AI14" s="26">
        <v>8</v>
      </c>
      <c r="AL14" s="1">
        <v>69</v>
      </c>
      <c r="AM14" t="s">
        <v>421</v>
      </c>
      <c r="AP14" s="99">
        <v>2</v>
      </c>
      <c r="AQ14" s="99">
        <v>3</v>
      </c>
      <c r="AR14">
        <v>0</v>
      </c>
      <c r="AS14" s="110">
        <v>0</v>
      </c>
      <c r="AT14" s="26">
        <v>72</v>
      </c>
    </row>
    <row r="15" spans="1:46" x14ac:dyDescent="0.3">
      <c r="A15" s="65" t="s">
        <v>308</v>
      </c>
      <c r="B15" s="66">
        <f ca="1">IFERROR(MAX(Prod_ID)+1,1)</f>
        <v>72</v>
      </c>
      <c r="G15" s="98"/>
      <c r="H15" s="98" t="str">
        <f t="shared" si="1"/>
        <v/>
      </c>
      <c r="I15" s="26"/>
      <c r="P15" s="1">
        <v>6</v>
      </c>
      <c r="Q15" t="s">
        <v>157</v>
      </c>
      <c r="R15" t="s">
        <v>158</v>
      </c>
      <c r="S15" t="s">
        <v>425</v>
      </c>
      <c r="T15" t="s">
        <v>432</v>
      </c>
      <c r="U15">
        <v>18065</v>
      </c>
      <c r="V15">
        <v>3652218440</v>
      </c>
      <c r="W15" t="s">
        <v>159</v>
      </c>
      <c r="X15" s="25">
        <v>9</v>
      </c>
      <c r="AA15" s="1">
        <v>6</v>
      </c>
      <c r="AB15" t="s">
        <v>195</v>
      </c>
      <c r="AC15" t="s">
        <v>196</v>
      </c>
      <c r="AD15" t="s">
        <v>186</v>
      </c>
      <c r="AE15" t="s">
        <v>187</v>
      </c>
      <c r="AF15">
        <v>54321</v>
      </c>
      <c r="AG15" t="s">
        <v>177</v>
      </c>
      <c r="AH15" t="s">
        <v>197</v>
      </c>
      <c r="AI15" s="26">
        <v>9</v>
      </c>
      <c r="AL15" s="1">
        <v>70</v>
      </c>
      <c r="AM15" t="s">
        <v>422</v>
      </c>
      <c r="AP15" s="99">
        <v>1</v>
      </c>
      <c r="AQ15" s="99">
        <v>2</v>
      </c>
      <c r="AR15">
        <v>0</v>
      </c>
      <c r="AS15" s="110">
        <v>0</v>
      </c>
      <c r="AT15" s="26">
        <v>73</v>
      </c>
    </row>
    <row r="16" spans="1:46" x14ac:dyDescent="0.3">
      <c r="A16" s="61"/>
      <c r="B16" s="61"/>
      <c r="G16" s="98"/>
      <c r="H16" s="98" t="str">
        <f t="shared" si="1"/>
        <v/>
      </c>
      <c r="I16" s="26"/>
      <c r="P16" s="1">
        <v>7</v>
      </c>
      <c r="Q16" t="s">
        <v>160</v>
      </c>
      <c r="R16" t="s">
        <v>161</v>
      </c>
      <c r="S16" t="s">
        <v>425</v>
      </c>
      <c r="T16" t="s">
        <v>433</v>
      </c>
      <c r="U16">
        <v>39456</v>
      </c>
      <c r="V16">
        <v>3656677181</v>
      </c>
      <c r="W16" t="s">
        <v>162</v>
      </c>
      <c r="X16" s="25">
        <v>10</v>
      </c>
      <c r="AA16" s="1">
        <v>7</v>
      </c>
      <c r="AB16" t="s">
        <v>198</v>
      </c>
      <c r="AC16" t="s">
        <v>199</v>
      </c>
      <c r="AD16" t="s">
        <v>149</v>
      </c>
      <c r="AE16" t="s">
        <v>171</v>
      </c>
      <c r="AF16">
        <v>12345</v>
      </c>
      <c r="AG16" t="s">
        <v>177</v>
      </c>
      <c r="AH16" t="s">
        <v>200</v>
      </c>
      <c r="AI16" s="26">
        <v>10</v>
      </c>
      <c r="AL16" s="1">
        <v>71</v>
      </c>
      <c r="AM16" t="s">
        <v>423</v>
      </c>
      <c r="AP16" s="99">
        <v>1</v>
      </c>
      <c r="AQ16" s="99">
        <v>2</v>
      </c>
      <c r="AR16">
        <v>0</v>
      </c>
      <c r="AS16" s="110">
        <v>0</v>
      </c>
      <c r="AT16" s="26">
        <v>74</v>
      </c>
    </row>
    <row r="17" spans="1:46" x14ac:dyDescent="0.3">
      <c r="A17" s="61"/>
      <c r="B17" s="61"/>
      <c r="G17" s="98"/>
      <c r="H17" s="98" t="str">
        <f t="shared" si="1"/>
        <v/>
      </c>
      <c r="I17" s="26"/>
      <c r="P17" s="1">
        <v>8</v>
      </c>
      <c r="Q17" t="s">
        <v>163</v>
      </c>
      <c r="R17" t="s">
        <v>164</v>
      </c>
      <c r="S17" t="s">
        <v>425</v>
      </c>
      <c r="T17" t="s">
        <v>165</v>
      </c>
      <c r="U17">
        <v>78200</v>
      </c>
      <c r="V17">
        <v>3767682976</v>
      </c>
      <c r="W17" t="s">
        <v>166</v>
      </c>
      <c r="X17" s="25">
        <v>11</v>
      </c>
      <c r="AA17" s="1">
        <v>8</v>
      </c>
      <c r="AB17" t="s">
        <v>201</v>
      </c>
      <c r="AC17" t="s">
        <v>202</v>
      </c>
      <c r="AD17" t="s">
        <v>181</v>
      </c>
      <c r="AE17" t="s">
        <v>182</v>
      </c>
      <c r="AF17">
        <v>67890</v>
      </c>
      <c r="AG17" t="s">
        <v>177</v>
      </c>
      <c r="AH17" t="s">
        <v>203</v>
      </c>
      <c r="AI17" s="26">
        <v>11</v>
      </c>
      <c r="AT17" s="26"/>
    </row>
    <row r="18" spans="1:46" x14ac:dyDescent="0.3">
      <c r="A18" s="61"/>
      <c r="B18" s="61"/>
      <c r="G18" s="98"/>
      <c r="H18" s="98" t="str">
        <f t="shared" si="1"/>
        <v/>
      </c>
      <c r="I18" s="26"/>
      <c r="P18" s="1">
        <v>9</v>
      </c>
      <c r="Q18" t="s">
        <v>167</v>
      </c>
      <c r="R18" t="s">
        <v>168</v>
      </c>
      <c r="S18" t="s">
        <v>426</v>
      </c>
      <c r="T18" t="s">
        <v>438</v>
      </c>
      <c r="U18">
        <v>90212</v>
      </c>
      <c r="V18">
        <v>4548784848</v>
      </c>
      <c r="W18" t="s">
        <v>169</v>
      </c>
      <c r="X18" s="25">
        <v>12</v>
      </c>
      <c r="AA18" s="1">
        <v>9</v>
      </c>
      <c r="AB18" t="s">
        <v>206</v>
      </c>
      <c r="AC18" t="s">
        <v>207</v>
      </c>
      <c r="AD18" t="s">
        <v>208</v>
      </c>
      <c r="AE18" t="s">
        <v>209</v>
      </c>
      <c r="AF18">
        <v>34567</v>
      </c>
      <c r="AG18" t="s">
        <v>177</v>
      </c>
      <c r="AH18" t="s">
        <v>210</v>
      </c>
      <c r="AI18" s="26">
        <v>12</v>
      </c>
      <c r="AT18" s="26"/>
    </row>
    <row r="19" spans="1:46" x14ac:dyDescent="0.3">
      <c r="A19" s="61"/>
      <c r="B19" s="61"/>
      <c r="G19" s="98"/>
      <c r="H19" s="98" t="str">
        <f t="shared" si="1"/>
        <v/>
      </c>
      <c r="I19" s="26"/>
      <c r="P19" s="1">
        <v>10</v>
      </c>
      <c r="Q19" t="s">
        <v>170</v>
      </c>
      <c r="R19" t="s">
        <v>168</v>
      </c>
      <c r="S19" t="s">
        <v>425</v>
      </c>
      <c r="T19" t="s">
        <v>434</v>
      </c>
      <c r="U19">
        <v>90232</v>
      </c>
      <c r="V19">
        <v>232323232</v>
      </c>
      <c r="W19" t="s">
        <v>172</v>
      </c>
      <c r="X19" s="25">
        <v>13</v>
      </c>
      <c r="AA19" s="1">
        <v>10</v>
      </c>
      <c r="AB19" t="s">
        <v>211</v>
      </c>
      <c r="AC19" t="s">
        <v>212</v>
      </c>
      <c r="AD19" t="s">
        <v>213</v>
      </c>
      <c r="AE19" t="s">
        <v>171</v>
      </c>
      <c r="AF19">
        <v>45678</v>
      </c>
      <c r="AG19" t="s">
        <v>177</v>
      </c>
      <c r="AH19" t="s">
        <v>214</v>
      </c>
      <c r="AI19" s="26">
        <v>13</v>
      </c>
      <c r="AT19" s="26"/>
    </row>
    <row r="20" spans="1:46" x14ac:dyDescent="0.3">
      <c r="A20" s="61"/>
      <c r="B20" s="61"/>
      <c r="G20" s="98"/>
      <c r="H20" s="98" t="str">
        <f t="shared" si="1"/>
        <v/>
      </c>
      <c r="I20" s="26"/>
      <c r="P20" s="1">
        <v>11</v>
      </c>
      <c r="Q20" t="s">
        <v>173</v>
      </c>
      <c r="R20" t="s">
        <v>310</v>
      </c>
      <c r="S20" t="s">
        <v>426</v>
      </c>
      <c r="T20" t="s">
        <v>439</v>
      </c>
      <c r="U20">
        <v>90232</v>
      </c>
      <c r="V20">
        <v>315151515</v>
      </c>
      <c r="W20" s="24" t="s">
        <v>174</v>
      </c>
      <c r="X20" s="25">
        <v>14</v>
      </c>
      <c r="AA20" s="1">
        <v>11</v>
      </c>
      <c r="AB20" t="s">
        <v>215</v>
      </c>
      <c r="AC20" t="s">
        <v>216</v>
      </c>
      <c r="AD20" t="s">
        <v>149</v>
      </c>
      <c r="AE20" t="s">
        <v>182</v>
      </c>
      <c r="AF20">
        <v>56789</v>
      </c>
      <c r="AG20" t="s">
        <v>177</v>
      </c>
      <c r="AH20" t="s">
        <v>217</v>
      </c>
      <c r="AI20" s="26">
        <v>14</v>
      </c>
      <c r="AT20" s="26"/>
    </row>
    <row r="21" spans="1:46" x14ac:dyDescent="0.3">
      <c r="A21" s="61"/>
      <c r="B21" s="61"/>
      <c r="G21" s="98"/>
      <c r="H21" s="98" t="str">
        <f t="shared" si="1"/>
        <v/>
      </c>
      <c r="I21" s="26"/>
      <c r="P21" s="1">
        <v>13</v>
      </c>
      <c r="Q21" t="s">
        <v>429</v>
      </c>
      <c r="R21" t="s">
        <v>361</v>
      </c>
      <c r="S21" t="s">
        <v>425</v>
      </c>
      <c r="T21" t="s">
        <v>432</v>
      </c>
      <c r="X21" s="25">
        <v>15</v>
      </c>
      <c r="AA21" s="1">
        <v>12</v>
      </c>
      <c r="AB21" t="s">
        <v>218</v>
      </c>
      <c r="AC21" t="s">
        <v>219</v>
      </c>
      <c r="AD21" t="s">
        <v>204</v>
      </c>
      <c r="AE21" t="s">
        <v>187</v>
      </c>
      <c r="AF21">
        <v>67890</v>
      </c>
      <c r="AG21" t="s">
        <v>177</v>
      </c>
      <c r="AH21" t="s">
        <v>220</v>
      </c>
      <c r="AI21" s="26">
        <v>15</v>
      </c>
      <c r="AT21" s="26"/>
    </row>
    <row r="22" spans="1:46" x14ac:dyDescent="0.3">
      <c r="A22" s="61"/>
      <c r="B22" s="61"/>
      <c r="G22" s="98"/>
      <c r="H22" s="98" t="str">
        <f t="shared" si="1"/>
        <v/>
      </c>
      <c r="I22" s="26"/>
      <c r="P22" s="1">
        <v>15</v>
      </c>
      <c r="Q22" t="s">
        <v>362</v>
      </c>
      <c r="S22" t="s">
        <v>425</v>
      </c>
      <c r="T22" t="s">
        <v>432</v>
      </c>
      <c r="X22" s="25">
        <v>16</v>
      </c>
      <c r="AA22" s="1">
        <v>13</v>
      </c>
      <c r="AB22" t="s">
        <v>221</v>
      </c>
      <c r="AC22" t="s">
        <v>222</v>
      </c>
      <c r="AD22" t="s">
        <v>205</v>
      </c>
      <c r="AE22" t="s">
        <v>209</v>
      </c>
      <c r="AF22">
        <v>78901</v>
      </c>
      <c r="AG22" t="s">
        <v>177</v>
      </c>
      <c r="AH22" t="s">
        <v>223</v>
      </c>
      <c r="AI22" s="26">
        <v>16</v>
      </c>
      <c r="AT22" s="26"/>
    </row>
    <row r="23" spans="1:46" x14ac:dyDescent="0.3">
      <c r="A23" s="61"/>
      <c r="B23" s="61"/>
      <c r="G23" s="98"/>
      <c r="H23" s="98" t="str">
        <f t="shared" si="1"/>
        <v/>
      </c>
      <c r="I23" s="26"/>
      <c r="P23" s="1"/>
      <c r="X23" s="25"/>
      <c r="AA23" s="1">
        <v>25</v>
      </c>
      <c r="AB23" t="s">
        <v>353</v>
      </c>
      <c r="AI23" s="26">
        <v>18</v>
      </c>
      <c r="AT23" s="26"/>
    </row>
    <row r="24" spans="1:46" x14ac:dyDescent="0.3">
      <c r="A24" s="61"/>
      <c r="B24" s="61"/>
      <c r="G24" s="98"/>
      <c r="H24" s="98" t="str">
        <f t="shared" si="1"/>
        <v/>
      </c>
      <c r="I24" s="26"/>
      <c r="P24" s="1"/>
      <c r="X24" s="25"/>
      <c r="AA24" s="1">
        <v>29</v>
      </c>
      <c r="AB24" t="s">
        <v>365</v>
      </c>
      <c r="AI24" s="26">
        <v>19</v>
      </c>
      <c r="AT24" s="26"/>
    </row>
    <row r="25" spans="1:46" x14ac:dyDescent="0.3">
      <c r="A25" s="61"/>
      <c r="B25" s="61"/>
      <c r="G25" s="98"/>
      <c r="H25" s="98" t="str">
        <f t="shared" si="1"/>
        <v/>
      </c>
      <c r="I25" s="26"/>
      <c r="P25" s="1"/>
      <c r="X25" s="25"/>
      <c r="AA25" s="1">
        <v>31</v>
      </c>
      <c r="AB25" t="s">
        <v>366</v>
      </c>
      <c r="AI25" s="26">
        <v>20</v>
      </c>
      <c r="AT25" s="26"/>
    </row>
    <row r="26" spans="1:46" x14ac:dyDescent="0.3">
      <c r="A26" s="61"/>
      <c r="B26" s="61"/>
      <c r="G26" s="98"/>
      <c r="H26" s="98" t="str">
        <f t="shared" si="1"/>
        <v/>
      </c>
      <c r="I26" s="26"/>
      <c r="P26" s="1"/>
      <c r="X26" s="25"/>
      <c r="AA26" s="1">
        <v>32</v>
      </c>
      <c r="AB26" t="s">
        <v>398</v>
      </c>
      <c r="AC26" t="s">
        <v>399</v>
      </c>
      <c r="AI26" s="26">
        <v>21</v>
      </c>
      <c r="AT26" s="26"/>
    </row>
    <row r="27" spans="1:46" x14ac:dyDescent="0.3">
      <c r="A27" s="61"/>
      <c r="B27" s="61"/>
      <c r="G27" s="98"/>
      <c r="H27" s="98" t="str">
        <f t="shared" si="1"/>
        <v/>
      </c>
      <c r="I27" s="26"/>
      <c r="P27" s="1"/>
      <c r="X27" s="25"/>
      <c r="AA27" s="1"/>
      <c r="AI27" s="26"/>
      <c r="AT27" s="26"/>
    </row>
    <row r="28" spans="1:46" x14ac:dyDescent="0.3">
      <c r="A28" s="61"/>
      <c r="B28" s="61"/>
      <c r="G28" s="98"/>
      <c r="H28" s="98" t="str">
        <f t="shared" si="1"/>
        <v/>
      </c>
      <c r="I28" s="26"/>
      <c r="P28" s="1"/>
      <c r="X28" s="25"/>
      <c r="AA28" s="1"/>
      <c r="AI28" s="26"/>
      <c r="AT28" s="26"/>
    </row>
    <row r="29" spans="1:46" x14ac:dyDescent="0.3">
      <c r="A29" s="61"/>
      <c r="B29" s="61"/>
      <c r="G29" s="98"/>
      <c r="H29" s="98" t="str">
        <f t="shared" si="1"/>
        <v/>
      </c>
      <c r="I29" s="26"/>
      <c r="P29" s="1"/>
      <c r="X29" s="25"/>
      <c r="AA29" s="1"/>
      <c r="AI29" s="26"/>
      <c r="AT29" s="26"/>
    </row>
    <row r="30" spans="1:46" x14ac:dyDescent="0.3">
      <c r="A30" s="61"/>
      <c r="B30" s="61"/>
      <c r="G30" s="98"/>
      <c r="H30" s="98" t="str">
        <f t="shared" si="1"/>
        <v/>
      </c>
      <c r="I30" s="26"/>
      <c r="P30" s="1"/>
      <c r="X30" s="25"/>
      <c r="AA30" s="1"/>
      <c r="AI30" s="26"/>
      <c r="AT30" s="26"/>
    </row>
    <row r="31" spans="1:46" x14ac:dyDescent="0.3">
      <c r="A31" s="61"/>
      <c r="B31" s="61"/>
      <c r="G31" s="98"/>
      <c r="H31" s="98" t="str">
        <f t="shared" si="0"/>
        <v/>
      </c>
      <c r="I31" s="26"/>
      <c r="P31" s="1"/>
      <c r="X31" s="25"/>
      <c r="AA31" s="1"/>
      <c r="AI31" s="26"/>
      <c r="AT31" s="26"/>
    </row>
    <row r="32" spans="1:46" x14ac:dyDescent="0.3">
      <c r="A32" s="61"/>
      <c r="B32" s="61"/>
      <c r="G32" s="98"/>
      <c r="H32" s="98" t="str">
        <f t="shared" si="0"/>
        <v/>
      </c>
      <c r="I32" s="26"/>
      <c r="P32" s="1"/>
      <c r="X32" s="25"/>
      <c r="AA32" s="1"/>
      <c r="AI32" s="26"/>
      <c r="AT32" s="26"/>
    </row>
    <row r="33" spans="1:46" x14ac:dyDescent="0.3">
      <c r="A33" s="61"/>
      <c r="B33" s="61"/>
      <c r="G33" s="98"/>
      <c r="H33" s="98" t="str">
        <f t="shared" si="0"/>
        <v/>
      </c>
      <c r="I33" s="26"/>
      <c r="P33" s="1"/>
      <c r="X33" s="25"/>
      <c r="AA33" s="1"/>
      <c r="AI33" s="26"/>
      <c r="AT33" s="26"/>
    </row>
    <row r="34" spans="1:46" x14ac:dyDescent="0.3">
      <c r="A34" s="61"/>
      <c r="B34" s="61"/>
      <c r="G34" s="98"/>
      <c r="H34" s="98" t="str">
        <f t="shared" si="0"/>
        <v/>
      </c>
      <c r="I34" s="26"/>
      <c r="P34" s="1"/>
      <c r="X34" s="25"/>
      <c r="AA34" s="1"/>
      <c r="AI34" s="26"/>
      <c r="AT34" s="26"/>
    </row>
    <row r="35" spans="1:46" x14ac:dyDescent="0.3">
      <c r="A35" s="61"/>
      <c r="B35" s="61"/>
      <c r="G35" s="98"/>
      <c r="H35" s="98" t="str">
        <f t="shared" si="0"/>
        <v/>
      </c>
      <c r="I35" s="26"/>
      <c r="P35" s="1"/>
      <c r="X35" s="25"/>
      <c r="AA35" s="1"/>
      <c r="AI35" s="26"/>
      <c r="AT35" s="26"/>
    </row>
    <row r="36" spans="1:46" x14ac:dyDescent="0.3">
      <c r="A36" s="61"/>
      <c r="B36" s="61"/>
      <c r="G36" s="98"/>
      <c r="H36" s="98" t="str">
        <f t="shared" si="0"/>
        <v/>
      </c>
      <c r="I36" s="26"/>
      <c r="P36" s="1"/>
      <c r="AA36" s="1"/>
      <c r="AI36" s="26"/>
      <c r="AT36" s="26"/>
    </row>
    <row r="37" spans="1:46" x14ac:dyDescent="0.3">
      <c r="A37" s="61"/>
      <c r="B37" s="61"/>
      <c r="G37" s="98"/>
      <c r="H37" s="98" t="str">
        <f t="shared" si="0"/>
        <v/>
      </c>
      <c r="I37" s="26"/>
      <c r="P37" s="1"/>
      <c r="AA37" s="1"/>
      <c r="AI37" s="26"/>
      <c r="AT37" s="26"/>
    </row>
    <row r="38" spans="1:46" x14ac:dyDescent="0.3">
      <c r="A38" s="61"/>
      <c r="B38" s="61"/>
      <c r="G38" s="98"/>
      <c r="H38" s="98" t="str">
        <f t="shared" si="0"/>
        <v/>
      </c>
      <c r="I38" s="26"/>
      <c r="P38" s="1"/>
      <c r="AA38" s="1"/>
      <c r="AI38" s="26"/>
      <c r="AT38" s="26"/>
    </row>
    <row r="39" spans="1:46" x14ac:dyDescent="0.3">
      <c r="A39" s="61"/>
      <c r="B39" s="61"/>
      <c r="G39" s="98"/>
      <c r="H39" s="98" t="str">
        <f t="shared" si="0"/>
        <v/>
      </c>
      <c r="I39" s="26"/>
      <c r="P39" s="1"/>
      <c r="AA39" s="1"/>
      <c r="AI39" s="26"/>
      <c r="AT39" s="26"/>
    </row>
    <row r="40" spans="1:46" x14ac:dyDescent="0.3">
      <c r="A40" s="61"/>
      <c r="B40" s="61"/>
      <c r="G40" s="98"/>
      <c r="H40" s="98" t="str">
        <f t="shared" si="0"/>
        <v/>
      </c>
      <c r="I40" s="26"/>
      <c r="P40" s="1"/>
      <c r="AA40" s="1"/>
      <c r="AI40" s="26"/>
      <c r="AT40" s="26"/>
    </row>
    <row r="41" spans="1:46" x14ac:dyDescent="0.3">
      <c r="A41" s="61"/>
      <c r="B41" s="61"/>
      <c r="G41" s="98"/>
      <c r="H41" s="98" t="str">
        <f t="shared" si="0"/>
        <v/>
      </c>
      <c r="P41" s="1"/>
      <c r="AA41" s="1"/>
      <c r="AI41" s="26"/>
      <c r="AT41" s="26"/>
    </row>
    <row r="42" spans="1:46" x14ac:dyDescent="0.3">
      <c r="A42" s="61"/>
      <c r="B42" s="61"/>
      <c r="G42" s="98"/>
      <c r="H42" s="98" t="str">
        <f t="shared" si="0"/>
        <v/>
      </c>
      <c r="P42" s="1"/>
      <c r="AA42" s="1"/>
      <c r="AI42" s="26"/>
      <c r="AT42" s="26"/>
    </row>
    <row r="43" spans="1:46" x14ac:dyDescent="0.3">
      <c r="A43" s="61"/>
      <c r="B43" s="61"/>
      <c r="G43" s="98"/>
      <c r="H43" s="98" t="str">
        <f t="shared" si="0"/>
        <v/>
      </c>
      <c r="P43" s="1"/>
      <c r="AA43" s="1"/>
      <c r="AI43" s="26"/>
      <c r="AT43" s="26"/>
    </row>
    <row r="44" spans="1:46" x14ac:dyDescent="0.3">
      <c r="A44" s="61"/>
      <c r="B44" s="61"/>
      <c r="G44" s="98"/>
      <c r="H44" s="98" t="str">
        <f t="shared" si="0"/>
        <v/>
      </c>
      <c r="P44" s="1"/>
      <c r="AA44" s="1"/>
      <c r="AI44" s="26"/>
      <c r="AT44" s="26"/>
    </row>
    <row r="45" spans="1:46" x14ac:dyDescent="0.3">
      <c r="A45" s="61"/>
      <c r="B45" s="61"/>
      <c r="G45" s="98"/>
      <c r="H45" s="98" t="str">
        <f t="shared" si="0"/>
        <v/>
      </c>
      <c r="P45" s="1"/>
      <c r="AA45" s="1"/>
      <c r="AI45" s="26"/>
      <c r="AT45" s="26"/>
    </row>
    <row r="46" spans="1:46" x14ac:dyDescent="0.3">
      <c r="A46" s="61"/>
      <c r="B46" s="61"/>
      <c r="G46" s="98"/>
      <c r="H46" s="98" t="str">
        <f t="shared" si="0"/>
        <v/>
      </c>
      <c r="P46" s="1"/>
      <c r="AA46" s="1"/>
      <c r="AI46" s="26"/>
      <c r="AT46" s="26"/>
    </row>
    <row r="47" spans="1:46" x14ac:dyDescent="0.3">
      <c r="G47" s="98"/>
      <c r="H47" s="98" t="str">
        <f t="shared" si="0"/>
        <v/>
      </c>
      <c r="P47" s="1"/>
      <c r="AA47" s="1"/>
      <c r="AI47" s="26"/>
      <c r="AT47" s="26"/>
    </row>
    <row r="48" spans="1:46" x14ac:dyDescent="0.3">
      <c r="G48" s="98"/>
      <c r="H48" s="98" t="str">
        <f t="shared" si="0"/>
        <v/>
      </c>
      <c r="P48" s="1"/>
      <c r="AA48" s="1"/>
      <c r="AI48" s="26"/>
      <c r="AT48" s="26"/>
    </row>
    <row r="49" spans="7:46" x14ac:dyDescent="0.3">
      <c r="G49" s="98"/>
      <c r="H49" s="98" t="str">
        <f t="shared" si="0"/>
        <v/>
      </c>
      <c r="P49" s="1"/>
      <c r="AA49" s="1"/>
      <c r="AI49" s="26"/>
      <c r="AT49" s="26"/>
    </row>
    <row r="50" spans="7:46" x14ac:dyDescent="0.3">
      <c r="G50" s="98"/>
      <c r="H50" s="98" t="str">
        <f t="shared" si="0"/>
        <v/>
      </c>
      <c r="P50" s="1"/>
      <c r="AA50" s="1"/>
      <c r="AI50" s="26"/>
      <c r="AT50" s="26"/>
    </row>
    <row r="51" spans="7:46" x14ac:dyDescent="0.3">
      <c r="G51" s="98"/>
      <c r="H51" s="98" t="str">
        <f t="shared" si="0"/>
        <v/>
      </c>
      <c r="P51" s="1"/>
      <c r="AA51" s="1"/>
      <c r="AI51" s="26"/>
      <c r="AT51" s="26"/>
    </row>
    <row r="52" spans="7:46" x14ac:dyDescent="0.3">
      <c r="G52" s="98"/>
      <c r="H52" s="98" t="str">
        <f t="shared" si="0"/>
        <v/>
      </c>
      <c r="P52" s="1"/>
      <c r="AA52" s="1"/>
      <c r="AI52" s="26"/>
      <c r="AT52" s="26"/>
    </row>
    <row r="53" spans="7:46" x14ac:dyDescent="0.3">
      <c r="G53" s="98"/>
      <c r="H53" s="98" t="str">
        <f t="shared" si="0"/>
        <v/>
      </c>
      <c r="P53" s="1"/>
      <c r="AA53" s="1"/>
      <c r="AI53" s="26"/>
      <c r="AT53" s="26"/>
    </row>
    <row r="54" spans="7:46" x14ac:dyDescent="0.3">
      <c r="G54" s="98"/>
      <c r="H54" s="98" t="str">
        <f t="shared" si="0"/>
        <v/>
      </c>
      <c r="P54" s="1"/>
      <c r="AA54" s="1"/>
      <c r="AI54" s="26"/>
      <c r="AT54" s="26"/>
    </row>
    <row r="55" spans="7:46" x14ac:dyDescent="0.3">
      <c r="G55" s="98"/>
      <c r="H55" s="98" t="str">
        <f t="shared" si="0"/>
        <v/>
      </c>
      <c r="P55" s="1"/>
      <c r="AA55" s="1"/>
      <c r="AI55" s="26"/>
      <c r="AT55" s="26"/>
    </row>
    <row r="56" spans="7:46" x14ac:dyDescent="0.3">
      <c r="G56" s="98"/>
      <c r="H56" s="98" t="str">
        <f t="shared" si="0"/>
        <v/>
      </c>
      <c r="P56" s="1"/>
      <c r="AA56" s="1"/>
      <c r="AI56" s="26"/>
      <c r="AT56" s="26"/>
    </row>
    <row r="57" spans="7:46" x14ac:dyDescent="0.3">
      <c r="G57" s="98"/>
      <c r="H57" s="98" t="str">
        <f t="shared" si="0"/>
        <v/>
      </c>
      <c r="P57" s="1"/>
      <c r="AA57" s="1"/>
      <c r="AI57" s="26"/>
      <c r="AT57" s="26"/>
    </row>
    <row r="58" spans="7:46" x14ac:dyDescent="0.3">
      <c r="G58" s="98"/>
      <c r="H58" s="98" t="str">
        <f t="shared" si="0"/>
        <v/>
      </c>
      <c r="P58" s="1"/>
      <c r="AA58" s="1"/>
      <c r="AI58" s="26"/>
      <c r="AT58" s="26"/>
    </row>
    <row r="59" spans="7:46" x14ac:dyDescent="0.3">
      <c r="G59" s="98"/>
      <c r="H59" s="98" t="str">
        <f t="shared" si="0"/>
        <v/>
      </c>
      <c r="P59" s="1"/>
      <c r="AA59" s="1"/>
      <c r="AI59" s="26"/>
      <c r="AT59" s="26"/>
    </row>
    <row r="60" spans="7:46" x14ac:dyDescent="0.3">
      <c r="G60" s="98"/>
      <c r="H60" s="98" t="str">
        <f t="shared" si="0"/>
        <v/>
      </c>
      <c r="AA60" s="1"/>
      <c r="AI60" s="26"/>
      <c r="AT60" s="26"/>
    </row>
    <row r="61" spans="7:46" x14ac:dyDescent="0.3">
      <c r="G61" s="98"/>
      <c r="H61" s="98" t="str">
        <f t="shared" si="0"/>
        <v/>
      </c>
      <c r="AA61" s="1"/>
      <c r="AI61" s="26"/>
      <c r="AT61" s="26"/>
    </row>
    <row r="62" spans="7:46" x14ac:dyDescent="0.3">
      <c r="G62" s="98"/>
      <c r="H62" s="98" t="str">
        <f t="shared" si="0"/>
        <v/>
      </c>
      <c r="AA62" s="1"/>
      <c r="AI62" s="26"/>
      <c r="AT62" s="26"/>
    </row>
    <row r="63" spans="7:46" x14ac:dyDescent="0.3">
      <c r="G63" s="98"/>
      <c r="H63" s="98" t="str">
        <f t="shared" si="0"/>
        <v/>
      </c>
      <c r="AA63" s="1"/>
      <c r="AT63" s="26"/>
    </row>
    <row r="64" spans="7:46" x14ac:dyDescent="0.3">
      <c r="G64" s="98"/>
      <c r="H64" s="98" t="str">
        <f t="shared" si="0"/>
        <v/>
      </c>
      <c r="AA64" s="1"/>
      <c r="AT64" s="26"/>
    </row>
    <row r="65" spans="7:46" x14ac:dyDescent="0.3">
      <c r="G65" s="98"/>
      <c r="H65" s="98" t="str">
        <f t="shared" si="0"/>
        <v/>
      </c>
      <c r="AA65" s="1"/>
      <c r="AT65" s="26"/>
    </row>
    <row r="66" spans="7:46" x14ac:dyDescent="0.3">
      <c r="G66" s="98"/>
      <c r="H66" s="98" t="str">
        <f t="shared" si="0"/>
        <v/>
      </c>
      <c r="AA66" s="1"/>
      <c r="AT66" s="26"/>
    </row>
    <row r="67" spans="7:46" x14ac:dyDescent="0.3">
      <c r="G67" s="98"/>
      <c r="H67" s="98" t="str">
        <f t="shared" si="0"/>
        <v/>
      </c>
      <c r="AA67" s="1"/>
      <c r="AT67" s="26"/>
    </row>
    <row r="68" spans="7:46" x14ac:dyDescent="0.3">
      <c r="G68" s="98"/>
      <c r="H68" s="98" t="str">
        <f t="shared" si="0"/>
        <v/>
      </c>
      <c r="AA68" s="1"/>
      <c r="AT68" s="26"/>
    </row>
    <row r="69" spans="7:46" x14ac:dyDescent="0.3">
      <c r="G69" s="98"/>
      <c r="H69" s="98" t="str">
        <f t="shared" si="0"/>
        <v/>
      </c>
      <c r="AA69" s="1"/>
      <c r="AT69" s="26"/>
    </row>
    <row r="70" spans="7:46" x14ac:dyDescent="0.3">
      <c r="G70" s="98"/>
      <c r="H70" s="98" t="str">
        <f t="shared" si="0"/>
        <v/>
      </c>
      <c r="AA70" s="1"/>
      <c r="AT70" s="26"/>
    </row>
    <row r="71" spans="7:46" x14ac:dyDescent="0.3">
      <c r="G71" s="98"/>
      <c r="H71" s="98" t="str">
        <f t="shared" si="0"/>
        <v/>
      </c>
      <c r="AA71" s="1"/>
      <c r="AT71" s="26"/>
    </row>
    <row r="72" spans="7:46" x14ac:dyDescent="0.3">
      <c r="G72" s="98"/>
      <c r="H72" s="98" t="str">
        <f t="shared" si="0"/>
        <v/>
      </c>
      <c r="AA72" s="1"/>
      <c r="AT72" s="26"/>
    </row>
    <row r="73" spans="7:46" x14ac:dyDescent="0.3">
      <c r="G73" s="98"/>
      <c r="H73" s="98" t="str">
        <f t="shared" si="0"/>
        <v/>
      </c>
      <c r="AA73" s="1"/>
      <c r="AT73" s="26"/>
    </row>
    <row r="74" spans="7:46" x14ac:dyDescent="0.3">
      <c r="G74" s="98"/>
      <c r="H74" s="98" t="str">
        <f t="shared" si="0"/>
        <v/>
      </c>
      <c r="AA74" s="1"/>
      <c r="AT74" s="26"/>
    </row>
    <row r="75" spans="7:46" x14ac:dyDescent="0.3">
      <c r="G75" s="98"/>
      <c r="H75" s="98" t="str">
        <f t="shared" ref="H75:H99" si="2">IF(AND(F75&lt;&gt;"",G75&lt;&gt;""),F75*G75,"")</f>
        <v/>
      </c>
      <c r="AA75" s="1"/>
      <c r="AT75" s="26"/>
    </row>
    <row r="76" spans="7:46" x14ac:dyDescent="0.3">
      <c r="G76" s="98"/>
      <c r="H76" s="98" t="str">
        <f t="shared" si="2"/>
        <v/>
      </c>
      <c r="AA76" s="1"/>
      <c r="AT76" s="26"/>
    </row>
    <row r="77" spans="7:46" x14ac:dyDescent="0.3">
      <c r="G77" s="98"/>
      <c r="H77" s="98" t="str">
        <f t="shared" si="2"/>
        <v/>
      </c>
      <c r="AA77" s="1"/>
      <c r="AT77" s="26"/>
    </row>
    <row r="78" spans="7:46" x14ac:dyDescent="0.3">
      <c r="G78" s="98"/>
      <c r="H78" s="98" t="str">
        <f t="shared" si="2"/>
        <v/>
      </c>
      <c r="AA78" s="1"/>
      <c r="AT78" s="26"/>
    </row>
    <row r="79" spans="7:46" x14ac:dyDescent="0.3">
      <c r="G79" s="98"/>
      <c r="H79" s="98" t="str">
        <f t="shared" si="2"/>
        <v/>
      </c>
      <c r="AA79" s="1"/>
      <c r="AT79" s="26"/>
    </row>
    <row r="80" spans="7:46" x14ac:dyDescent="0.3">
      <c r="G80" s="98"/>
      <c r="H80" s="98" t="str">
        <f t="shared" si="2"/>
        <v/>
      </c>
      <c r="AA80" s="1"/>
    </row>
    <row r="81" spans="7:8" x14ac:dyDescent="0.3">
      <c r="G81" s="98"/>
      <c r="H81" s="98" t="str">
        <f t="shared" si="2"/>
        <v/>
      </c>
    </row>
    <row r="82" spans="7:8" x14ac:dyDescent="0.3">
      <c r="G82" s="98"/>
      <c r="H82" s="98" t="str">
        <f t="shared" si="2"/>
        <v/>
      </c>
    </row>
    <row r="83" spans="7:8" x14ac:dyDescent="0.3">
      <c r="G83" s="98"/>
      <c r="H83" s="98" t="str">
        <f t="shared" si="2"/>
        <v/>
      </c>
    </row>
    <row r="84" spans="7:8" x14ac:dyDescent="0.3">
      <c r="G84" s="98"/>
      <c r="H84" s="98" t="str">
        <f t="shared" si="2"/>
        <v/>
      </c>
    </row>
    <row r="85" spans="7:8" x14ac:dyDescent="0.3">
      <c r="G85" s="98"/>
      <c r="H85" s="98" t="str">
        <f t="shared" si="2"/>
        <v/>
      </c>
    </row>
    <row r="86" spans="7:8" x14ac:dyDescent="0.3">
      <c r="G86" s="98"/>
      <c r="H86" s="98" t="str">
        <f t="shared" si="2"/>
        <v/>
      </c>
    </row>
    <row r="87" spans="7:8" x14ac:dyDescent="0.3">
      <c r="G87" s="98"/>
      <c r="H87" s="98" t="str">
        <f t="shared" si="2"/>
        <v/>
      </c>
    </row>
    <row r="88" spans="7:8" x14ac:dyDescent="0.3">
      <c r="G88" s="98"/>
      <c r="H88" s="98" t="str">
        <f t="shared" si="2"/>
        <v/>
      </c>
    </row>
    <row r="89" spans="7:8" x14ac:dyDescent="0.3">
      <c r="G89" s="98"/>
      <c r="H89" s="98" t="str">
        <f t="shared" si="2"/>
        <v/>
      </c>
    </row>
    <row r="90" spans="7:8" x14ac:dyDescent="0.3">
      <c r="G90" s="98"/>
      <c r="H90" s="98" t="str">
        <f t="shared" si="2"/>
        <v/>
      </c>
    </row>
    <row r="91" spans="7:8" x14ac:dyDescent="0.3">
      <c r="G91" s="98"/>
      <c r="H91" s="98" t="str">
        <f t="shared" si="2"/>
        <v/>
      </c>
    </row>
    <row r="92" spans="7:8" x14ac:dyDescent="0.3">
      <c r="G92" s="98"/>
      <c r="H92" s="98" t="str">
        <f t="shared" si="2"/>
        <v/>
      </c>
    </row>
    <row r="93" spans="7:8" x14ac:dyDescent="0.3">
      <c r="G93" s="98"/>
      <c r="H93" s="98" t="str">
        <f t="shared" si="2"/>
        <v/>
      </c>
    </row>
    <row r="94" spans="7:8" x14ac:dyDescent="0.3">
      <c r="G94" s="98"/>
      <c r="H94" s="98" t="str">
        <f t="shared" si="2"/>
        <v/>
      </c>
    </row>
    <row r="95" spans="7:8" x14ac:dyDescent="0.3">
      <c r="G95" s="98"/>
      <c r="H95" s="98" t="str">
        <f t="shared" si="2"/>
        <v/>
      </c>
    </row>
    <row r="96" spans="7:8" x14ac:dyDescent="0.3">
      <c r="G96" s="98"/>
      <c r="H96" s="98" t="str">
        <f t="shared" si="2"/>
        <v/>
      </c>
    </row>
    <row r="97" spans="7:8" x14ac:dyDescent="0.3">
      <c r="G97" s="98"/>
      <c r="H97" s="98" t="str">
        <f t="shared" si="2"/>
        <v/>
      </c>
    </row>
    <row r="98" spans="7:8" x14ac:dyDescent="0.3">
      <c r="G98" s="98"/>
      <c r="H98" s="98" t="str">
        <f t="shared" si="2"/>
        <v/>
      </c>
    </row>
    <row r="99" spans="7:8" x14ac:dyDescent="0.3">
      <c r="G99" s="98"/>
      <c r="H99" s="98" t="str">
        <f t="shared" si="2"/>
        <v/>
      </c>
    </row>
    <row r="100" spans="7:8" x14ac:dyDescent="0.3">
      <c r="G100" s="98"/>
      <c r="H100" s="98" t="str">
        <f t="shared" ref="H100:H109" si="3">IF(AND(F100&lt;&gt;"",G100&lt;&gt;""),F100*G100,"")</f>
        <v/>
      </c>
    </row>
    <row r="101" spans="7:8" x14ac:dyDescent="0.3">
      <c r="G101" s="98"/>
      <c r="H101" s="98" t="str">
        <f t="shared" si="3"/>
        <v/>
      </c>
    </row>
    <row r="102" spans="7:8" x14ac:dyDescent="0.3">
      <c r="G102" s="98"/>
      <c r="H102" s="98" t="str">
        <f t="shared" si="3"/>
        <v/>
      </c>
    </row>
    <row r="103" spans="7:8" x14ac:dyDescent="0.3">
      <c r="G103" s="98"/>
      <c r="H103" s="98" t="str">
        <f t="shared" si="3"/>
        <v/>
      </c>
    </row>
    <row r="104" spans="7:8" x14ac:dyDescent="0.3">
      <c r="G104" s="98"/>
      <c r="H104" s="98" t="str">
        <f t="shared" si="3"/>
        <v/>
      </c>
    </row>
    <row r="105" spans="7:8" x14ac:dyDescent="0.3">
      <c r="G105" s="98"/>
      <c r="H105" s="98" t="str">
        <f t="shared" si="3"/>
        <v/>
      </c>
    </row>
    <row r="106" spans="7:8" x14ac:dyDescent="0.3">
      <c r="G106" s="98"/>
      <c r="H106" s="98" t="str">
        <f t="shared" si="3"/>
        <v/>
      </c>
    </row>
    <row r="107" spans="7:8" x14ac:dyDescent="0.3">
      <c r="G107" s="98"/>
      <c r="H107" s="98" t="str">
        <f t="shared" si="3"/>
        <v/>
      </c>
    </row>
    <row r="108" spans="7:8" x14ac:dyDescent="0.3">
      <c r="G108" s="98"/>
      <c r="H108" s="98" t="str">
        <f t="shared" si="3"/>
        <v/>
      </c>
    </row>
    <row r="109" spans="7:8" x14ac:dyDescent="0.3">
      <c r="G109" s="98"/>
      <c r="H109" s="98" t="str">
        <f t="shared" si="3"/>
        <v/>
      </c>
    </row>
  </sheetData>
  <mergeCells count="3">
    <mergeCell ref="P6:W8"/>
    <mergeCell ref="AA6:AH8"/>
    <mergeCell ref="AL6:AS8"/>
  </mergeCells>
  <conditionalFormatting sqref="D100:H109 D30:G99 H30 D10:H29">
    <cfRule type="expression" dxfId="37" priority="28">
      <formula>$B$7=ROW()</formula>
    </cfRule>
    <cfRule type="expression" dxfId="36" priority="29">
      <formula>AND($D10&lt;&gt;"",MOD(ROW(),2)=0)</formula>
    </cfRule>
    <cfRule type="expression" dxfId="35" priority="30">
      <formula>AND($D10&lt;&gt;"",MOD(ROW(),2)=1)</formula>
    </cfRule>
  </conditionalFormatting>
  <conditionalFormatting sqref="P10:W1000">
    <cfRule type="expression" dxfId="34" priority="40">
      <formula>$X10="N"</formula>
    </cfRule>
    <cfRule type="expression" dxfId="33" priority="41">
      <formula>$B$10=ROW()</formula>
    </cfRule>
    <cfRule type="expression" dxfId="32" priority="42">
      <formula>AND($P10&lt;&gt;"",MOD(ROW(),2)=0)</formula>
    </cfRule>
    <cfRule type="expression" dxfId="31" priority="43">
      <formula>AND($P10&lt;&gt;"",MOD(ROW(),2)=1)</formula>
    </cfRule>
  </conditionalFormatting>
  <conditionalFormatting sqref="AA10:AH1000">
    <cfRule type="expression" dxfId="30" priority="44">
      <formula>$AI10="N"</formula>
    </cfRule>
    <cfRule type="expression" dxfId="29" priority="45">
      <formula>$B$12=ROW()</formula>
    </cfRule>
    <cfRule type="expression" dxfId="28" priority="46">
      <formula>AND($AA10&lt;&gt;"",MOD(ROW(),2)=0)</formula>
    </cfRule>
    <cfRule type="expression" dxfId="27" priority="47">
      <formula>AND($AA10&lt;&gt;"",MOD(ROW(),2)=1)</formula>
    </cfRule>
  </conditionalFormatting>
  <conditionalFormatting sqref="AL11:AS1000">
    <cfRule type="expression" dxfId="26" priority="48">
      <formula>$AT11="N"</formula>
    </cfRule>
    <cfRule type="expression" dxfId="25" priority="49">
      <formula>$B$14=ROW()</formula>
    </cfRule>
    <cfRule type="expression" dxfId="24" priority="50">
      <formula>AND($AL11&lt;&gt;"",MOD(ROW(),2)=0)</formula>
    </cfRule>
    <cfRule type="expression" dxfId="23" priority="51">
      <formula>AND($AL11&lt;&gt;"",MOD(ROW(),2)=1)</formula>
    </cfRule>
  </conditionalFormatting>
  <conditionalFormatting sqref="H31:H99">
    <cfRule type="expression" dxfId="22" priority="52">
      <formula>$B$7=ROW()</formula>
    </cfRule>
    <cfRule type="expression" dxfId="21" priority="53">
      <formula>AND(#REF!&lt;&gt;"",MOD(ROW(),2)=1)</formula>
    </cfRule>
    <cfRule type="expression" dxfId="20" priority="54">
      <formula>AND(#REF!&lt;&gt;"",MOD(ROW(),2)=0)</formula>
    </cfRule>
  </conditionalFormatting>
  <conditionalFormatting sqref="AL10:AS10">
    <cfRule type="expression" dxfId="19" priority="59">
      <formula>#REF!="N"</formula>
    </cfRule>
    <cfRule type="expression" dxfId="18" priority="60">
      <formula>$B$14=ROW()</formula>
    </cfRule>
    <cfRule type="expression" dxfId="17" priority="61">
      <formula>AND($AL10&lt;&gt;"",MOD(ROW(),2)=0)</formula>
    </cfRule>
    <cfRule type="expression" dxfId="16" priority="62">
      <formula>AND($AL10&lt;&gt;"",MOD(ROW(),2)=1)</formula>
    </cfRule>
  </conditionalFormatting>
  <dataValidations disablePrompts="1" count="4">
    <dataValidation type="list" allowBlank="1" showInputMessage="1" showErrorMessage="1" sqref="AN10" xr:uid="{0F759DD2-ACB0-4D0F-A98C-9B68A48089E8}">
      <formula1>Categories</formula1>
    </dataValidation>
    <dataValidation type="list" allowBlank="1" showInputMessage="1" showErrorMessage="1" sqref="D10:D109" xr:uid="{A6E8046B-619A-4A2A-97FB-FFDE34F861E9}">
      <formula1>Prod_Name</formula1>
    </dataValidation>
    <dataValidation type="list" allowBlank="1" showInputMessage="1" showErrorMessage="1" sqref="E8" xr:uid="{9A3617DB-E531-431A-A117-788A279D296B}">
      <formula1>Nv_Ten</formula1>
    </dataValidation>
    <dataValidation type="list" allowBlank="1" showInputMessage="1" showErrorMessage="1" sqref="E5" xr:uid="{C4604E23-7C00-482F-BEA1-996861ECBE67}">
      <formula1>Cust_Name</formula1>
    </dataValidation>
  </dataValidations>
  <printOptions horizontalCentered="1"/>
  <pageMargins left="0.26" right="0.35" top="2.4300000000000002" bottom="1.5" header="0.05" footer="2.0499999999999998"/>
  <pageSetup orientation="portrait" horizontalDpi="200" verticalDpi="200" r:id="rId1"/>
  <headerFooter>
    <oddHeader>&amp;C&amp;G</oddHeader>
    <oddFooter xml:space="preserve">&amp;L&amp;14     &amp;"-,Italic"&amp;ULưu ý:&amp;"-,Regular"&amp;U Xin Quý Khách giữ lại hoá đơn 
                            Khách Hàng&amp;R&amp;14      &amp;D           -
        &amp;11                  
     &amp;14   Người bán hàng     -           </oddFooter>
  </headerFooter>
  <drawing r:id="rId2"/>
  <legacyDrawingHF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workbookViewId="0">
      <selection activeCell="C21" sqref="C21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9.44140625" customWidth="1"/>
    <col min="8" max="8" width="24.33203125" bestFit="1" customWidth="1"/>
    <col min="9" max="9" width="15.77734375" bestFit="1" customWidth="1"/>
    <col min="11" max="11" width="16.44140625" customWidth="1"/>
    <col min="12" max="12" width="10.5546875" customWidth="1"/>
    <col min="14" max="14" width="13.44140625" bestFit="1" customWidth="1"/>
    <col min="15" max="15" width="10.109375" bestFit="1" customWidth="1"/>
  </cols>
  <sheetData>
    <row r="1" spans="1:15" ht="15" thickBot="1" x14ac:dyDescent="0.35">
      <c r="A1" s="136" t="str">
        <f ca="1">UPPER("DOANH THU THÁNG: "&amp;YEAR(TODAY()))</f>
        <v>DOANH THU THÁNG: 2024</v>
      </c>
      <c r="B1" s="137"/>
      <c r="D1" s="138" t="str" cm="1">
        <f t="array" aca="1" ref="D1" ca="1">UPPER(INDEX(Months,MONTH(TODAY()),1)&amp;" Mua &amp; Bán")</f>
        <v>THÁNG 4 MUA &amp; BÁN</v>
      </c>
      <c r="E1" s="139"/>
      <c r="F1" s="140"/>
      <c r="H1" s="141" t="s">
        <v>339</v>
      </c>
      <c r="I1" s="142"/>
      <c r="K1" s="141" t="str" cm="1">
        <f t="array" aca="1" ref="K1" ca="1">UPPER(INDEX(Months,MONTH(TODAY()),1)&amp;" Lãi")</f>
        <v>THÁNG 4 LÃI</v>
      </c>
      <c r="L1" s="142"/>
      <c r="N1" s="141" t="str">
        <f ca="1">YEAR(TODAY())&amp;" LÃI"</f>
        <v>2024 LÃI</v>
      </c>
      <c r="O1" s="142"/>
    </row>
    <row r="2" spans="1:15" ht="15" thickBot="1" x14ac:dyDescent="0.35">
      <c r="A2" s="56" t="s">
        <v>381</v>
      </c>
      <c r="B2" s="58" t="s">
        <v>382</v>
      </c>
      <c r="D2" s="56" t="s">
        <v>321</v>
      </c>
      <c r="E2" s="60" t="s">
        <v>344</v>
      </c>
      <c r="F2" s="57" t="s">
        <v>383</v>
      </c>
      <c r="H2" s="86"/>
      <c r="I2" s="87"/>
      <c r="J2" s="88"/>
      <c r="K2" s="45" t="s">
        <v>340</v>
      </c>
      <c r="L2" s="107" cm="1">
        <f t="array" aca="1" ref="L2" ca="1">SUMIFS(Ord_Total,Ord_Type,"Bán",Ord_Date,"&gt;="&amp;DATE(YEAR(TODAY()),MONTH(TODAY()),1),Ord_Date,"&lt;="&amp;EOMONTH(DATE(YEAR(TODAY()),MONTH(TODAY()),1),0))</f>
        <v>105.354</v>
      </c>
      <c r="N2" s="45" t="s">
        <v>345</v>
      </c>
      <c r="O2" s="107" cm="1">
        <f t="array" aca="1" ref="O2" ca="1">SUMIFS(Ord_Total,Ord_Type,"Bán",Ord_Date,"&gt;="&amp;DATE(YEAR(TODAY()),1,1),Ord_Date,"&lt;="&amp;DATE(YEAR(TODAY()),12,31))</f>
        <v>105.354</v>
      </c>
    </row>
    <row r="3" spans="1:15" x14ac:dyDescent="0.3">
      <c r="A3" s="55" t="s">
        <v>328</v>
      </c>
      <c r="B3" s="104" cm="1">
        <f t="array" aca="1" ref="B3" ca="1">SUMIFS(Ord_Total,Ord_Type,"Bán",Ord_Date,"&gt;="&amp;DATE(YEAR(TODAY()),ROW()-2,1),Ord_Date,"&lt;="&amp;EOMONTH(DATE(YEAR(TODAY()),ROW()-1,1),0))</f>
        <v>0</v>
      </c>
      <c r="D3" s="59">
        <f ca="1">DATE(YEAR(TODAY()),MONTH(TODAY()),ROW()-2)</f>
        <v>45383</v>
      </c>
      <c r="E3" s="105" cm="1">
        <f t="array" aca="1" ref="E3" ca="1">SUMIFS(Ord_Total,Ord_Type,"Mua",Ord_Date,D3)</f>
        <v>0</v>
      </c>
      <c r="F3" s="106" cm="1">
        <f t="array" aca="1" ref="F3" ca="1">SUMIFS(Ord_Total,Ord_Type,"Bán",Ord_Date,D3)</f>
        <v>0</v>
      </c>
      <c r="H3" s="89"/>
      <c r="I3" s="90"/>
      <c r="J3" s="91"/>
      <c r="K3" s="45" t="s">
        <v>341</v>
      </c>
      <c r="L3" s="107" cm="1">
        <f t="array" aca="1" ref="L3" ca="1">SUMIFS(Ord_Total,Ord_Type,"Mua",Ord_Date,"&gt;="&amp;DATE(YEAR(TODAY()),MONTH(TODAY()),1),Ord_Date,"&lt;="&amp;EOMONTH(DATE(YEAR(TODAY()),MONTH(TODAY()),1),0))</f>
        <v>74.17</v>
      </c>
      <c r="N3" s="45" t="s">
        <v>346</v>
      </c>
      <c r="O3" s="107" cm="1">
        <f t="array" aca="1" ref="O3" ca="1">SUMIFS(Ord_Total,Ord_Type,"Mua",Ord_Date,"&gt;="&amp;DATE(YEAR(TODAY()),1,1),Ord_Date,"&lt;="&amp;DATE(YEAR(TODAY()),12,31))</f>
        <v>74.17</v>
      </c>
    </row>
    <row r="4" spans="1:15" x14ac:dyDescent="0.3">
      <c r="A4" s="45" t="s">
        <v>329</v>
      </c>
      <c r="B4" s="104" cm="1">
        <f t="array" aca="1" ref="B4" ca="1">SUMIFS(Ord_Total,Ord_Type,"Bán",Ord_Date,"&gt;="&amp;DATE(YEAR(TODAY()),ROW()-2,1),Ord_Date,"&lt;="&amp;EOMONTH(DATE(YEAR(TODAY()),ROW()-1,1),0))</f>
        <v>0</v>
      </c>
      <c r="D4" s="52">
        <f t="shared" ref="D4:D30" ca="1" si="0">DATE(YEAR(TODAY()),MONTH(TODAY()),ROW()-2)</f>
        <v>45384</v>
      </c>
      <c r="E4" s="105" cm="1">
        <f t="array" aca="1" ref="E4" ca="1">SUMIFS(Ord_Total,Ord_Type,"Mua",Ord_Date,D4)</f>
        <v>0</v>
      </c>
      <c r="F4" s="106" cm="1">
        <f t="array" aca="1" ref="F4" ca="1">SUMIFS(Ord_Total,Ord_Type,"Bán",Ord_Date,D4)</f>
        <v>0</v>
      </c>
      <c r="H4" s="92"/>
      <c r="I4" s="93"/>
      <c r="J4" s="94"/>
      <c r="K4" s="50" t="s">
        <v>342</v>
      </c>
      <c r="L4" s="108">
        <f ca="1">L2-L3</f>
        <v>31.183999999999997</v>
      </c>
      <c r="N4" s="50" t="s">
        <v>347</v>
      </c>
      <c r="O4" s="108">
        <f ca="1">O2-O3</f>
        <v>31.183999999999997</v>
      </c>
    </row>
    <row r="5" spans="1:15" ht="15" thickBot="1" x14ac:dyDescent="0.35">
      <c r="A5" s="45" t="s">
        <v>330</v>
      </c>
      <c r="B5" s="104" cm="1">
        <f t="array" aca="1" ref="B5" ca="1">SUMIFS(Ord_Total,Ord_Type,"Bán",Ord_Date,"&gt;="&amp;DATE(YEAR(TODAY()),ROW()-2,1),Ord_Date,"&lt;="&amp;EOMONTH(DATE(YEAR(TODAY()),ROW()-1,1),0))</f>
        <v>105.354</v>
      </c>
      <c r="D5" s="52">
        <f t="shared" ca="1" si="0"/>
        <v>45385</v>
      </c>
      <c r="E5" s="105" cm="1">
        <f t="array" aca="1" ref="E5" ca="1">SUMIFS(Ord_Total,Ord_Type,"Mua",Ord_Date,D5)</f>
        <v>0</v>
      </c>
      <c r="F5" s="106" cm="1">
        <f t="array" aca="1" ref="F5" ca="1">SUMIFS(Ord_Total,Ord_Type,"Bán",Ord_Date,D5)</f>
        <v>0</v>
      </c>
      <c r="H5" s="92"/>
      <c r="I5" s="93"/>
      <c r="J5" s="94"/>
      <c r="K5" s="46" t="s">
        <v>343</v>
      </c>
      <c r="L5" s="51">
        <f ca="1">L4/L2</f>
        <v>0.29599255842208172</v>
      </c>
      <c r="N5" s="46" t="s">
        <v>343</v>
      </c>
      <c r="O5" s="51">
        <f ca="1">O4/O2</f>
        <v>0.29599255842208172</v>
      </c>
    </row>
    <row r="6" spans="1:15" x14ac:dyDescent="0.3">
      <c r="A6" s="45" t="s">
        <v>331</v>
      </c>
      <c r="B6" s="104" cm="1">
        <f t="array" aca="1" ref="B6" ca="1">SUMIFS(Ord_Total,Ord_Type,"Bán",Ord_Date,"&gt;="&amp;DATE(YEAR(TODAY()),ROW()-2,1),Ord_Date,"&lt;="&amp;EOMONTH(DATE(YEAR(TODAY()),ROW()-1,1),0))</f>
        <v>105.354</v>
      </c>
      <c r="D6" s="52">
        <f t="shared" ca="1" si="0"/>
        <v>45386</v>
      </c>
      <c r="E6" s="105" cm="1">
        <f t="array" aca="1" ref="E6" ca="1">SUMIFS(Ord_Total,Ord_Type,"Mua",Ord_Date,D6)</f>
        <v>0</v>
      </c>
      <c r="F6" s="106" cm="1">
        <f t="array" aca="1" ref="F6" ca="1">SUMIFS(Ord_Total,Ord_Type,"Bán",Ord_Date,D6)</f>
        <v>0</v>
      </c>
      <c r="H6" s="92"/>
      <c r="I6" s="93"/>
      <c r="J6" s="94"/>
    </row>
    <row r="7" spans="1:15" x14ac:dyDescent="0.3">
      <c r="A7" s="45" t="s">
        <v>332</v>
      </c>
      <c r="B7" s="104" cm="1">
        <f t="array" aca="1" ref="B7" ca="1">SUMIFS(Ord_Total,Ord_Type,"Bán",Ord_Date,"&gt;="&amp;DATE(YEAR(TODAY()),ROW()-2,1),Ord_Date,"&lt;="&amp;EOMONTH(DATE(YEAR(TODAY()),ROW()-1,1),0))</f>
        <v>0</v>
      </c>
      <c r="D7" s="52">
        <f t="shared" ca="1" si="0"/>
        <v>45387</v>
      </c>
      <c r="E7" s="105" cm="1">
        <f t="array" aca="1" ref="E7" ca="1">SUMIFS(Ord_Total,Ord_Type,"Mua",Ord_Date,D7)</f>
        <v>0</v>
      </c>
      <c r="F7" s="106" cm="1">
        <f t="array" aca="1" ref="F7" ca="1">SUMIFS(Ord_Total,Ord_Type,"Bán",Ord_Date,D7)</f>
        <v>0</v>
      </c>
      <c r="H7" s="92"/>
      <c r="I7" s="93"/>
      <c r="J7" s="94"/>
    </row>
    <row r="8" spans="1:15" x14ac:dyDescent="0.3">
      <c r="A8" s="45" t="s">
        <v>333</v>
      </c>
      <c r="B8" s="104" cm="1">
        <f t="array" aca="1" ref="B8" ca="1">SUMIFS(Ord_Total,Ord_Type,"Bán",Ord_Date,"&gt;="&amp;DATE(YEAR(TODAY()),ROW()-2,1),Ord_Date,"&lt;="&amp;EOMONTH(DATE(YEAR(TODAY()),ROW()-1,1),0))</f>
        <v>0</v>
      </c>
      <c r="D8" s="52">
        <f t="shared" ca="1" si="0"/>
        <v>45388</v>
      </c>
      <c r="E8" s="105" cm="1">
        <f t="array" aca="1" ref="E8" ca="1">SUMIFS(Ord_Total,Ord_Type,"Mua",Ord_Date,D8)</f>
        <v>0</v>
      </c>
      <c r="F8" s="106" cm="1">
        <f t="array" aca="1" ref="F8" ca="1">SUMIFS(Ord_Total,Ord_Type,"Bán",Ord_Date,D8)</f>
        <v>0</v>
      </c>
      <c r="H8" s="92"/>
      <c r="I8" s="93"/>
      <c r="J8" s="94"/>
    </row>
    <row r="9" spans="1:15" x14ac:dyDescent="0.3">
      <c r="A9" s="45" t="s">
        <v>327</v>
      </c>
      <c r="B9" s="104" cm="1">
        <f t="array" aca="1" ref="B9" ca="1">SUMIFS(Ord_Total,Ord_Type,"Bán",Ord_Date,"&gt;="&amp;DATE(YEAR(TODAY()),ROW()-2,1),Ord_Date,"&lt;="&amp;EOMONTH(DATE(YEAR(TODAY()),ROW()-1,1),0))</f>
        <v>0</v>
      </c>
      <c r="D9" s="52">
        <f t="shared" ca="1" si="0"/>
        <v>45389</v>
      </c>
      <c r="E9" s="105" cm="1">
        <f t="array" aca="1" ref="E9" ca="1">SUMIFS(Ord_Total,Ord_Type,"Mua",Ord_Date,D9)</f>
        <v>0</v>
      </c>
      <c r="F9" s="106" cm="1">
        <f t="array" aca="1" ref="F9" ca="1">SUMIFS(Ord_Total,Ord_Type,"Bán",Ord_Date,D9)</f>
        <v>0</v>
      </c>
      <c r="H9" s="92"/>
      <c r="I9" s="93"/>
      <c r="J9" s="94"/>
    </row>
    <row r="10" spans="1:15" x14ac:dyDescent="0.3">
      <c r="A10" s="45" t="s">
        <v>334</v>
      </c>
      <c r="B10" s="104" cm="1">
        <f t="array" aca="1" ref="B10" ca="1">SUMIFS(Ord_Total,Ord_Type,"Bán",Ord_Date,"&gt;="&amp;DATE(YEAR(TODAY()),ROW()-2,1),Ord_Date,"&lt;="&amp;EOMONTH(DATE(YEAR(TODAY()),ROW()-1,1),0))</f>
        <v>0</v>
      </c>
      <c r="D10" s="52">
        <f t="shared" ca="1" si="0"/>
        <v>45390</v>
      </c>
      <c r="E10" s="105" cm="1">
        <f t="array" aca="1" ref="E10" ca="1">SUMIFS(Ord_Total,Ord_Type,"Mua",Ord_Date,D10)</f>
        <v>0</v>
      </c>
      <c r="F10" s="106" cm="1">
        <f t="array" aca="1" ref="F10" ca="1">SUMIFS(Ord_Total,Ord_Type,"Bán",Ord_Date,D10)</f>
        <v>0</v>
      </c>
      <c r="H10" s="92"/>
      <c r="I10" s="93"/>
      <c r="J10" s="94"/>
    </row>
    <row r="11" spans="1:15" x14ac:dyDescent="0.3">
      <c r="A11" s="45" t="s">
        <v>335</v>
      </c>
      <c r="B11" s="104" cm="1">
        <f t="array" aca="1" ref="B11" ca="1">SUMIFS(Ord_Total,Ord_Type,"Bán",Ord_Date,"&gt;="&amp;DATE(YEAR(TODAY()),ROW()-2,1),Ord_Date,"&lt;="&amp;EOMONTH(DATE(YEAR(TODAY()),ROW()-1,1),0))</f>
        <v>0</v>
      </c>
      <c r="D11" s="52">
        <f t="shared" ca="1" si="0"/>
        <v>45391</v>
      </c>
      <c r="E11" s="105" cm="1">
        <f t="array" aca="1" ref="E11" ca="1">SUMIFS(Ord_Total,Ord_Type,"Mua",Ord_Date,D11)</f>
        <v>0</v>
      </c>
      <c r="F11" s="106" cm="1">
        <f t="array" aca="1" ref="F11" ca="1">SUMIFS(Ord_Total,Ord_Type,"Bán",Ord_Date,D11)</f>
        <v>0</v>
      </c>
      <c r="H11" s="92"/>
      <c r="I11" s="93"/>
      <c r="J11" s="94"/>
    </row>
    <row r="12" spans="1:15" x14ac:dyDescent="0.3">
      <c r="A12" s="45" t="s">
        <v>336</v>
      </c>
      <c r="B12" s="104" cm="1">
        <f t="array" aca="1" ref="B12" ca="1">SUMIFS(Ord_Total,Ord_Type,"Bán",Ord_Date,"&gt;="&amp;DATE(YEAR(TODAY()),ROW()-2,1),Ord_Date,"&lt;="&amp;EOMONTH(DATE(YEAR(TODAY()),ROW()-1,1),0))</f>
        <v>0</v>
      </c>
      <c r="D12" s="52">
        <f t="shared" ca="1" si="0"/>
        <v>45392</v>
      </c>
      <c r="E12" s="105" cm="1">
        <f t="array" aca="1" ref="E12" ca="1">SUMIFS(Ord_Total,Ord_Type,"Mua",Ord_Date,D12)</f>
        <v>0</v>
      </c>
      <c r="F12" s="106" cm="1">
        <f t="array" aca="1" ref="F12" ca="1">SUMIFS(Ord_Total,Ord_Type,"Bán",Ord_Date,D12)</f>
        <v>0</v>
      </c>
      <c r="H12" s="92"/>
      <c r="I12" s="93"/>
      <c r="J12" s="94"/>
    </row>
    <row r="13" spans="1:15" x14ac:dyDescent="0.3">
      <c r="A13" s="45" t="s">
        <v>337</v>
      </c>
      <c r="B13" s="104" cm="1">
        <f t="array" aca="1" ref="B13" ca="1">SUMIFS(Ord_Total,Ord_Type,"Bán",Ord_Date,"&gt;="&amp;DATE(YEAR(TODAY()),ROW()-2,1),Ord_Date,"&lt;="&amp;EOMONTH(DATE(YEAR(TODAY()),ROW()-1,1),0))</f>
        <v>0</v>
      </c>
      <c r="D13" s="52">
        <f t="shared" ca="1" si="0"/>
        <v>45393</v>
      </c>
      <c r="E13" s="105" cm="1">
        <f t="array" aca="1" ref="E13" ca="1">SUMIFS(Ord_Total,Ord_Type,"Mua",Ord_Date,D13)</f>
        <v>0</v>
      </c>
      <c r="F13" s="106" cm="1">
        <f t="array" aca="1" ref="F13" ca="1">SUMIFS(Ord_Total,Ord_Type,"Bán",Ord_Date,D13)</f>
        <v>82.924999999999997</v>
      </c>
      <c r="H13" s="92"/>
      <c r="I13" s="93"/>
      <c r="J13" s="94"/>
    </row>
    <row r="14" spans="1:15" ht="15" thickBot="1" x14ac:dyDescent="0.35">
      <c r="A14" s="46" t="s">
        <v>338</v>
      </c>
      <c r="B14" s="104" cm="1">
        <f t="array" aca="1" ref="B14" ca="1">SUMIFS(Ord_Total,Ord_Type,"Bán",Ord_Date,"&gt;="&amp;DATE(YEAR(TODAY()),ROW()-2,1),Ord_Date,"&lt;="&amp;EOMONTH(DATE(YEAR(TODAY()),ROW()-1,1),0))</f>
        <v>0</v>
      </c>
      <c r="D14" s="52">
        <f t="shared" ca="1" si="0"/>
        <v>45394</v>
      </c>
      <c r="E14" s="105" cm="1">
        <f t="array" aca="1" ref="E14" ca="1">SUMIFS(Ord_Total,Ord_Type,"Mua",Ord_Date,D14)</f>
        <v>74.17</v>
      </c>
      <c r="F14" s="106" cm="1">
        <f t="array" aca="1" ref="F14" ca="1">SUMIFS(Ord_Total,Ord_Type,"Bán",Ord_Date,D14)</f>
        <v>22.429000000000002</v>
      </c>
      <c r="H14" s="92"/>
      <c r="I14" s="93"/>
      <c r="J14" s="94"/>
    </row>
    <row r="15" spans="1:15" x14ac:dyDescent="0.3">
      <c r="D15" s="52">
        <f t="shared" ca="1" si="0"/>
        <v>45395</v>
      </c>
      <c r="E15" s="105" cm="1">
        <f t="array" aca="1" ref="E15" ca="1">SUMIFS(Ord_Total,Ord_Type,"Mua",Ord_Date,D15)</f>
        <v>0</v>
      </c>
      <c r="F15" s="106" cm="1">
        <f t="array" aca="1" ref="F15" ca="1">SUMIFS(Ord_Total,Ord_Type,"Bán",Ord_Date,D15)</f>
        <v>0</v>
      </c>
      <c r="H15" s="92"/>
      <c r="I15" s="93"/>
      <c r="J15" s="94"/>
    </row>
    <row r="16" spans="1:15" x14ac:dyDescent="0.3">
      <c r="D16" s="52">
        <f t="shared" ca="1" si="0"/>
        <v>45396</v>
      </c>
      <c r="E16" s="105" cm="1">
        <f t="array" aca="1" ref="E16" ca="1">SUMIFS(Ord_Total,Ord_Type,"Mua",Ord_Date,D16)</f>
        <v>0</v>
      </c>
      <c r="F16" s="106" cm="1">
        <f t="array" aca="1" ref="F16" ca="1">SUMIFS(Ord_Total,Ord_Type,"Bán",Ord_Date,D16)</f>
        <v>0</v>
      </c>
      <c r="H16" s="92"/>
      <c r="I16" s="93"/>
      <c r="J16" s="94"/>
    </row>
    <row r="17" spans="4:10" x14ac:dyDescent="0.3">
      <c r="D17" s="52">
        <f t="shared" ca="1" si="0"/>
        <v>45397</v>
      </c>
      <c r="E17" s="105" cm="1">
        <f t="array" aca="1" ref="E17" ca="1">SUMIFS(Ord_Total,Ord_Type,"Mua",Ord_Date,D17)</f>
        <v>0</v>
      </c>
      <c r="F17" s="106" cm="1">
        <f t="array" aca="1" ref="F17" ca="1">SUMIFS(Ord_Total,Ord_Type,"Bán",Ord_Date,D17)</f>
        <v>0</v>
      </c>
      <c r="H17" s="92"/>
      <c r="I17" s="93"/>
      <c r="J17" s="94"/>
    </row>
    <row r="18" spans="4:10" x14ac:dyDescent="0.3">
      <c r="D18" s="52">
        <f t="shared" ca="1" si="0"/>
        <v>45398</v>
      </c>
      <c r="E18" s="105" cm="1">
        <f t="array" aca="1" ref="E18" ca="1">SUMIFS(Ord_Total,Ord_Type,"Mua",Ord_Date,D18)</f>
        <v>0</v>
      </c>
      <c r="F18" s="106" cm="1">
        <f t="array" aca="1" ref="F18" ca="1">SUMIFS(Ord_Total,Ord_Type,"Bán",Ord_Date,D18)</f>
        <v>0</v>
      </c>
      <c r="H18" s="92"/>
      <c r="I18" s="93"/>
      <c r="J18" s="94"/>
    </row>
    <row r="19" spans="4:10" ht="15" thickBot="1" x14ac:dyDescent="0.35">
      <c r="D19" s="52">
        <f t="shared" ca="1" si="0"/>
        <v>45399</v>
      </c>
      <c r="E19" s="105" cm="1">
        <f t="array" aca="1" ref="E19" ca="1">SUMIFS(Ord_Total,Ord_Type,"Mua",Ord_Date,D19)</f>
        <v>0</v>
      </c>
      <c r="F19" s="106" cm="1">
        <f t="array" aca="1" ref="F19" ca="1">SUMIFS(Ord_Total,Ord_Type,"Bán",Ord_Date,D19)</f>
        <v>0</v>
      </c>
      <c r="H19" s="95"/>
      <c r="I19" s="96"/>
      <c r="J19" s="97"/>
    </row>
    <row r="20" spans="4:10" x14ac:dyDescent="0.3">
      <c r="D20" s="52">
        <f t="shared" ca="1" si="0"/>
        <v>45400</v>
      </c>
      <c r="E20" s="105" cm="1">
        <f t="array" aca="1" ref="E20" ca="1">SUMIFS(Ord_Total,Ord_Type,"Mua",Ord_Date,D20)</f>
        <v>0</v>
      </c>
      <c r="F20" s="106" cm="1">
        <f t="array" aca="1" ref="F20" ca="1">SUMIFS(Ord_Total,Ord_Type,"Bán",Ord_Date,D20)</f>
        <v>0</v>
      </c>
    </row>
    <row r="21" spans="4:10" x14ac:dyDescent="0.3">
      <c r="D21" s="52">
        <f t="shared" ca="1" si="0"/>
        <v>45401</v>
      </c>
      <c r="E21" s="105" cm="1">
        <f t="array" aca="1" ref="E21" ca="1">SUMIFS(Ord_Total,Ord_Type,"Mua",Ord_Date,D21)</f>
        <v>0</v>
      </c>
      <c r="F21" s="106" cm="1">
        <f t="array" aca="1" ref="F21" ca="1">SUMIFS(Ord_Total,Ord_Type,"Bán",Ord_Date,D21)</f>
        <v>0</v>
      </c>
    </row>
    <row r="22" spans="4:10" x14ac:dyDescent="0.3">
      <c r="D22" s="52">
        <f t="shared" ca="1" si="0"/>
        <v>45402</v>
      </c>
      <c r="E22" s="105" cm="1">
        <f t="array" aca="1" ref="E22" ca="1">SUMIFS(Ord_Total,Ord_Type,"Mua",Ord_Date,D22)</f>
        <v>0</v>
      </c>
      <c r="F22" s="106" cm="1">
        <f t="array" aca="1" ref="F22" ca="1">SUMIFS(Ord_Total,Ord_Type,"Bán",Ord_Date,D22)</f>
        <v>0</v>
      </c>
    </row>
    <row r="23" spans="4:10" x14ac:dyDescent="0.3">
      <c r="D23" s="52">
        <f t="shared" ca="1" si="0"/>
        <v>45403</v>
      </c>
      <c r="E23" s="105" cm="1">
        <f t="array" aca="1" ref="E23" ca="1">SUMIFS(Ord_Total,Ord_Type,"Mua",Ord_Date,D23)</f>
        <v>0</v>
      </c>
      <c r="F23" s="106" cm="1">
        <f t="array" aca="1" ref="F23" ca="1">SUMIFS(Ord_Total,Ord_Type,"Bán",Ord_Date,D23)</f>
        <v>0</v>
      </c>
    </row>
    <row r="24" spans="4:10" x14ac:dyDescent="0.3">
      <c r="D24" s="52">
        <f t="shared" ca="1" si="0"/>
        <v>45404</v>
      </c>
      <c r="E24" s="105" cm="1">
        <f t="array" aca="1" ref="E24" ca="1">SUMIFS(Ord_Total,Ord_Type,"Mua",Ord_Date,D24)</f>
        <v>0</v>
      </c>
      <c r="F24" s="106" cm="1">
        <f t="array" aca="1" ref="F24" ca="1">SUMIFS(Ord_Total,Ord_Type,"Bán",Ord_Date,D24)</f>
        <v>0</v>
      </c>
    </row>
    <row r="25" spans="4:10" x14ac:dyDescent="0.3">
      <c r="D25" s="52">
        <f t="shared" ca="1" si="0"/>
        <v>45405</v>
      </c>
      <c r="E25" s="105" cm="1">
        <f t="array" aca="1" ref="E25" ca="1">SUMIFS(Ord_Total,Ord_Type,"Mua",Ord_Date,D25)</f>
        <v>0</v>
      </c>
      <c r="F25" s="106" cm="1">
        <f t="array" aca="1" ref="F25" ca="1">SUMIFS(Ord_Total,Ord_Type,"Bán",Ord_Date,D25)</f>
        <v>0</v>
      </c>
    </row>
    <row r="26" spans="4:10" x14ac:dyDescent="0.3">
      <c r="D26" s="52">
        <f t="shared" ca="1" si="0"/>
        <v>45406</v>
      </c>
      <c r="E26" s="105" cm="1">
        <f t="array" aca="1" ref="E26" ca="1">SUMIFS(Ord_Total,Ord_Type,"Mua",Ord_Date,D26)</f>
        <v>0</v>
      </c>
      <c r="F26" s="106" cm="1">
        <f t="array" aca="1" ref="F26" ca="1">SUMIFS(Ord_Total,Ord_Type,"Bán",Ord_Date,D26)</f>
        <v>0</v>
      </c>
    </row>
    <row r="27" spans="4:10" x14ac:dyDescent="0.3">
      <c r="D27" s="52">
        <f ca="1">DATE(YEAR(TODAY()),MONTH(TODAY()),ROW()-2)</f>
        <v>45407</v>
      </c>
      <c r="E27" s="105" cm="1">
        <f t="array" aca="1" ref="E27" ca="1">SUMIFS(Ord_Total,Ord_Type,"Mua",Ord_Date,D27)</f>
        <v>0</v>
      </c>
      <c r="F27" s="106" cm="1">
        <f t="array" aca="1" ref="F27" ca="1">SUMIFS(Ord_Total,Ord_Type,"Bán",Ord_Date,D27)</f>
        <v>0</v>
      </c>
    </row>
    <row r="28" spans="4:10" x14ac:dyDescent="0.3">
      <c r="D28" s="52">
        <f t="shared" ca="1" si="0"/>
        <v>45408</v>
      </c>
      <c r="E28" s="105" cm="1">
        <f t="array" aca="1" ref="E28" ca="1">SUMIFS(Ord_Total,Ord_Type,"Mua",Ord_Date,D28)</f>
        <v>0</v>
      </c>
      <c r="F28" s="106" cm="1">
        <f t="array" aca="1" ref="F28" ca="1">SUMIFS(Ord_Total,Ord_Type,"Bán",Ord_Date,D28)</f>
        <v>0</v>
      </c>
    </row>
    <row r="29" spans="4:10" x14ac:dyDescent="0.3">
      <c r="D29" s="52">
        <f t="shared" ca="1" si="0"/>
        <v>45409</v>
      </c>
      <c r="E29" s="105" cm="1">
        <f t="array" aca="1" ref="E29" ca="1">SUMIFS(Ord_Total,Ord_Type,"Mua",Ord_Date,D29)</f>
        <v>0</v>
      </c>
      <c r="F29" s="106" cm="1">
        <f t="array" aca="1" ref="F29" ca="1">SUMIFS(Ord_Total,Ord_Type,"Bán",Ord_Date,D29)</f>
        <v>0</v>
      </c>
    </row>
    <row r="30" spans="4:10" x14ac:dyDescent="0.3">
      <c r="D30" s="52">
        <f t="shared" ca="1" si="0"/>
        <v>45410</v>
      </c>
      <c r="E30" s="105" cm="1">
        <f t="array" aca="1" ref="E30" ca="1">SUMIFS(Ord_Total,Ord_Type,"Mua",Ord_Date,D30)</f>
        <v>0</v>
      </c>
      <c r="F30" s="106" cm="1">
        <f t="array" aca="1" ref="F30" ca="1">SUMIFS(Ord_Total,Ord_Type,"Bán",Ord_Date,D30)</f>
        <v>0</v>
      </c>
    </row>
    <row r="31" spans="4:10" x14ac:dyDescent="0.3">
      <c r="D31" s="52">
        <f ca="1">IF(MONTH(D30)&lt;&gt;MONTH(D30+1),"",D30+1)</f>
        <v>45411</v>
      </c>
      <c r="E31" s="105" cm="1">
        <f t="array" aca="1" ref="E31" ca="1">SUMIFS(Ord_Total,Ord_Type,"Mua",Ord_Date,D31)</f>
        <v>0</v>
      </c>
      <c r="F31" s="106" cm="1">
        <f t="array" aca="1" ref="F31" ca="1">SUMIFS(Ord_Total,Ord_Type,"Bán",Ord_Date,D31)</f>
        <v>0</v>
      </c>
    </row>
    <row r="32" spans="4:10" x14ac:dyDescent="0.3">
      <c r="D32" s="52">
        <f ca="1">IF(D31="","",IF(MONTH(D31)&lt;&gt;MONTH(D31+1),"",D31+1))</f>
        <v>45412</v>
      </c>
      <c r="E32" s="105" cm="1">
        <f t="array" aca="1" ref="E32" ca="1">SUMIFS(Ord_Total,Ord_Type,"Mua",Ord_Date,D32)</f>
        <v>0</v>
      </c>
      <c r="F32" s="106" cm="1">
        <f t="array" aca="1" ref="F32" ca="1">SUMIFS(Ord_Total,Ord_Type,"Bán",Ord_Date,D32)</f>
        <v>0</v>
      </c>
    </row>
    <row r="33" spans="4:6" ht="15" thickBot="1" x14ac:dyDescent="0.35">
      <c r="D33" s="53" t="str">
        <f t="shared" ref="D33" ca="1" si="1">IF(D32="","",IF(MONTH(D32)&lt;&gt;MONTH(D32+1),"",D32+1))</f>
        <v/>
      </c>
      <c r="E33" s="105" cm="1">
        <f t="array" aca="1" ref="E33" ca="1">SUMIFS(Ord_Total,Ord_Type,"Mua",Ord_Date,D33)</f>
        <v>0</v>
      </c>
      <c r="F33" s="106" cm="1">
        <f t="array" aca="1" ref="F33" ca="1">SUMIFS(Ord_Total,Ord_Type,"Bán",Ord_Date,D33)</f>
        <v>0</v>
      </c>
    </row>
    <row r="34" spans="4:6" x14ac:dyDescent="0.3">
      <c r="D34" s="28"/>
    </row>
    <row r="35" spans="4:6" x14ac:dyDescent="0.3">
      <c r="D35" s="28"/>
    </row>
    <row r="36" spans="4:6" x14ac:dyDescent="0.3">
      <c r="D36" s="28"/>
    </row>
    <row r="37" spans="4:6" x14ac:dyDescent="0.3">
      <c r="D37" s="28"/>
    </row>
    <row r="38" spans="4:6" x14ac:dyDescent="0.3">
      <c r="D38" s="28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15" priority="7">
      <formula>MOD(ROW(),2)=0</formula>
    </cfRule>
  </conditionalFormatting>
  <conditionalFormatting sqref="D3:F33">
    <cfRule type="expression" dxfId="14" priority="6">
      <formula>MOD(ROW(),2)=0</formula>
    </cfRule>
  </conditionalFormatting>
  <conditionalFormatting sqref="N2:O4">
    <cfRule type="expression" dxfId="13" priority="3">
      <formula>MOD(ROW(),2)=0</formula>
    </cfRule>
  </conditionalFormatting>
  <conditionalFormatting sqref="K2:L4 K5">
    <cfRule type="expression" dxfId="12" priority="2">
      <formula>MOD(ROW(),2)=0</formula>
    </cfRule>
  </conditionalFormatting>
  <conditionalFormatting sqref="N5">
    <cfRule type="expression" dxfId="11" priority="1">
      <formula>MOD(ROW(),2)=0</formula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7"/>
  <sheetViews>
    <sheetView workbookViewId="0">
      <selection activeCell="A3" sqref="A3:H3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6.88671875" bestFit="1" customWidth="1"/>
    <col min="17" max="17" width="15" bestFit="1" customWidth="1"/>
    <col min="18" max="18" width="24.5546875" bestFit="1" customWidth="1"/>
    <col min="19" max="19" width="11.44140625" bestFit="1" customWidth="1"/>
    <col min="20" max="20" width="13.109375" bestFit="1" customWidth="1"/>
    <col min="21" max="21" width="5.88671875" bestFit="1" customWidth="1"/>
    <col min="22" max="22" width="10.88671875" bestFit="1" customWidth="1"/>
    <col min="23" max="23" width="25.109375" bestFit="1" customWidth="1"/>
    <col min="24" max="24" width="4.44140625" bestFit="1" customWidth="1"/>
  </cols>
  <sheetData>
    <row r="1" spans="1:24" ht="14.4" customHeight="1" x14ac:dyDescent="0.3">
      <c r="A1" s="128" t="s">
        <v>312</v>
      </c>
      <c r="B1" s="128"/>
      <c r="C1" s="128"/>
      <c r="D1" s="128"/>
      <c r="E1" s="128"/>
      <c r="F1" s="128"/>
      <c r="G1" s="128"/>
      <c r="H1" s="128"/>
      <c r="I1" s="128"/>
      <c r="M1" s="12" t="s">
        <v>230</v>
      </c>
      <c r="P1" s="144" t="s">
        <v>354</v>
      </c>
      <c r="Q1" s="144"/>
      <c r="R1" s="144"/>
      <c r="S1" s="144"/>
      <c r="T1" s="144"/>
      <c r="U1" s="144"/>
      <c r="V1" s="144"/>
      <c r="W1" s="144"/>
      <c r="X1" s="144"/>
    </row>
    <row r="2" spans="1:24" ht="14.4" customHeight="1" x14ac:dyDescent="0.3">
      <c r="A2" s="143"/>
      <c r="B2" s="143"/>
      <c r="C2" s="143"/>
      <c r="D2" s="143"/>
      <c r="E2" s="143"/>
      <c r="F2" s="143"/>
      <c r="G2" s="143"/>
      <c r="H2" s="143"/>
      <c r="I2" s="143"/>
      <c r="M2" s="10" t="s">
        <v>359</v>
      </c>
      <c r="P2" s="10" t="s">
        <v>313</v>
      </c>
      <c r="Q2" s="10" t="s">
        <v>414</v>
      </c>
      <c r="R2" s="10" t="s">
        <v>360</v>
      </c>
      <c r="S2" s="10" t="s">
        <v>367</v>
      </c>
      <c r="T2" s="10" t="s">
        <v>368</v>
      </c>
      <c r="U2" s="10" t="s">
        <v>424</v>
      </c>
      <c r="V2" s="10" t="s">
        <v>314</v>
      </c>
      <c r="W2" s="10" t="s">
        <v>141</v>
      </c>
      <c r="X2" s="10" t="s">
        <v>357</v>
      </c>
    </row>
    <row r="3" spans="1:24" x14ac:dyDescent="0.3">
      <c r="A3" s="10" t="s">
        <v>313</v>
      </c>
      <c r="B3" s="10" t="s">
        <v>414</v>
      </c>
      <c r="C3" s="10" t="s">
        <v>360</v>
      </c>
      <c r="D3" s="10" t="s">
        <v>367</v>
      </c>
      <c r="E3" s="10" t="s">
        <v>368</v>
      </c>
      <c r="F3" s="10" t="s">
        <v>424</v>
      </c>
      <c r="G3" s="10" t="s">
        <v>314</v>
      </c>
      <c r="H3" s="10" t="s">
        <v>141</v>
      </c>
      <c r="I3" s="10" t="s">
        <v>357</v>
      </c>
      <c r="M3" s="23" t="str">
        <f>"*"&amp;'QUẢN LÝ KHO'!R4&amp;"*"</f>
        <v>**</v>
      </c>
      <c r="P3" s="1">
        <v>1</v>
      </c>
      <c r="Q3" t="s">
        <v>309</v>
      </c>
      <c r="R3" t="s">
        <v>142</v>
      </c>
      <c r="S3" t="s">
        <v>425</v>
      </c>
      <c r="T3" t="s">
        <v>431</v>
      </c>
      <c r="U3">
        <v>35341</v>
      </c>
      <c r="V3">
        <v>3286147299</v>
      </c>
      <c r="W3" t="s">
        <v>143</v>
      </c>
      <c r="X3" s="1">
        <v>4</v>
      </c>
    </row>
    <row r="4" spans="1:24" x14ac:dyDescent="0.3">
      <c r="A4" s="1">
        <v>1</v>
      </c>
      <c r="B4" t="s">
        <v>309</v>
      </c>
      <c r="C4" t="s">
        <v>142</v>
      </c>
      <c r="D4" t="s">
        <v>425</v>
      </c>
      <c r="E4" t="s">
        <v>431</v>
      </c>
      <c r="F4">
        <v>35341</v>
      </c>
      <c r="G4">
        <v>3286147299</v>
      </c>
      <c r="H4" t="s">
        <v>143</v>
      </c>
      <c r="I4" s="1">
        <f>ROW()</f>
        <v>4</v>
      </c>
      <c r="P4" s="1">
        <v>2</v>
      </c>
      <c r="Q4" t="s">
        <v>144</v>
      </c>
      <c r="R4" t="s">
        <v>145</v>
      </c>
      <c r="S4" t="s">
        <v>426</v>
      </c>
      <c r="T4" t="s">
        <v>436</v>
      </c>
      <c r="U4">
        <v>69816</v>
      </c>
      <c r="V4">
        <v>3455894869</v>
      </c>
      <c r="W4" t="s">
        <v>146</v>
      </c>
      <c r="X4" s="1">
        <v>5</v>
      </c>
    </row>
    <row r="5" spans="1:24" x14ac:dyDescent="0.3">
      <c r="A5" s="1">
        <v>2</v>
      </c>
      <c r="B5" t="s">
        <v>144</v>
      </c>
      <c r="C5" t="s">
        <v>145</v>
      </c>
      <c r="D5" t="s">
        <v>426</v>
      </c>
      <c r="E5" t="s">
        <v>436</v>
      </c>
      <c r="F5">
        <v>69816</v>
      </c>
      <c r="G5">
        <v>3455894869</v>
      </c>
      <c r="H5" t="s">
        <v>146</v>
      </c>
      <c r="I5" s="1">
        <f>ROW()</f>
        <v>5</v>
      </c>
      <c r="P5" s="1">
        <v>3</v>
      </c>
      <c r="Q5" t="s">
        <v>147</v>
      </c>
      <c r="R5" t="s">
        <v>148</v>
      </c>
      <c r="S5" t="s">
        <v>427</v>
      </c>
      <c r="T5" t="s">
        <v>431</v>
      </c>
      <c r="U5">
        <v>57439</v>
      </c>
      <c r="V5">
        <v>3488520913</v>
      </c>
      <c r="W5" t="s">
        <v>150</v>
      </c>
      <c r="X5" s="1">
        <v>6</v>
      </c>
    </row>
    <row r="6" spans="1:24" x14ac:dyDescent="0.3">
      <c r="A6" s="1">
        <v>3</v>
      </c>
      <c r="B6" t="s">
        <v>147</v>
      </c>
      <c r="C6" t="s">
        <v>148</v>
      </c>
      <c r="D6" t="s">
        <v>427</v>
      </c>
      <c r="E6" t="s">
        <v>431</v>
      </c>
      <c r="F6">
        <v>57439</v>
      </c>
      <c r="G6">
        <v>3488520913</v>
      </c>
      <c r="H6" t="s">
        <v>150</v>
      </c>
      <c r="I6" s="1">
        <f>ROW()</f>
        <v>6</v>
      </c>
      <c r="P6" s="1">
        <v>4</v>
      </c>
      <c r="Q6" t="s">
        <v>151</v>
      </c>
      <c r="R6" t="s">
        <v>152</v>
      </c>
      <c r="S6" t="s">
        <v>428</v>
      </c>
      <c r="T6" t="s">
        <v>435</v>
      </c>
      <c r="U6">
        <v>95515</v>
      </c>
      <c r="V6">
        <v>3497730067</v>
      </c>
      <c r="W6" t="s">
        <v>153</v>
      </c>
      <c r="X6" s="1">
        <v>7</v>
      </c>
    </row>
    <row r="7" spans="1:24" x14ac:dyDescent="0.3">
      <c r="A7" s="1">
        <v>4</v>
      </c>
      <c r="B7" t="s">
        <v>151</v>
      </c>
      <c r="C7" t="s">
        <v>152</v>
      </c>
      <c r="D7" t="s">
        <v>428</v>
      </c>
      <c r="E7" t="s">
        <v>435</v>
      </c>
      <c r="F7">
        <v>95515</v>
      </c>
      <c r="G7">
        <v>3497730067</v>
      </c>
      <c r="H7" t="s">
        <v>153</v>
      </c>
      <c r="I7" s="1">
        <f>ROW()</f>
        <v>7</v>
      </c>
      <c r="P7" s="1">
        <v>5</v>
      </c>
      <c r="Q7" t="s">
        <v>154</v>
      </c>
      <c r="R7" t="s">
        <v>155</v>
      </c>
      <c r="S7" t="s">
        <v>426</v>
      </c>
      <c r="T7" t="s">
        <v>437</v>
      </c>
      <c r="U7">
        <v>75119</v>
      </c>
      <c r="V7">
        <v>3617832508</v>
      </c>
      <c r="W7" t="s">
        <v>156</v>
      </c>
      <c r="X7" s="1">
        <v>8</v>
      </c>
    </row>
    <row r="8" spans="1:24" x14ac:dyDescent="0.3">
      <c r="A8" s="1">
        <v>5</v>
      </c>
      <c r="B8" t="s">
        <v>154</v>
      </c>
      <c r="C8" t="s">
        <v>155</v>
      </c>
      <c r="D8" t="s">
        <v>426</v>
      </c>
      <c r="E8" t="s">
        <v>437</v>
      </c>
      <c r="F8">
        <v>75119</v>
      </c>
      <c r="G8">
        <v>3617832508</v>
      </c>
      <c r="H8" t="s">
        <v>156</v>
      </c>
      <c r="I8" s="1">
        <f>ROW()</f>
        <v>8</v>
      </c>
      <c r="P8" s="1">
        <v>6</v>
      </c>
      <c r="Q8" t="s">
        <v>157</v>
      </c>
      <c r="R8" t="s">
        <v>158</v>
      </c>
      <c r="S8" t="s">
        <v>425</v>
      </c>
      <c r="T8" t="s">
        <v>432</v>
      </c>
      <c r="U8">
        <v>18065</v>
      </c>
      <c r="V8">
        <v>3652218440</v>
      </c>
      <c r="W8" t="s">
        <v>159</v>
      </c>
      <c r="X8" s="1">
        <v>9</v>
      </c>
    </row>
    <row r="9" spans="1:24" x14ac:dyDescent="0.3">
      <c r="A9" s="1">
        <v>6</v>
      </c>
      <c r="B9" t="s">
        <v>157</v>
      </c>
      <c r="C9" t="s">
        <v>158</v>
      </c>
      <c r="D9" t="s">
        <v>425</v>
      </c>
      <c r="E9" t="s">
        <v>432</v>
      </c>
      <c r="F9">
        <v>18065</v>
      </c>
      <c r="G9">
        <v>3652218440</v>
      </c>
      <c r="H9" t="s">
        <v>159</v>
      </c>
      <c r="I9" s="1">
        <f>ROW()</f>
        <v>9</v>
      </c>
      <c r="P9" s="1">
        <v>7</v>
      </c>
      <c r="Q9" t="s">
        <v>160</v>
      </c>
      <c r="R9" t="s">
        <v>161</v>
      </c>
      <c r="S9" t="s">
        <v>425</v>
      </c>
      <c r="T9" t="s">
        <v>433</v>
      </c>
      <c r="U9">
        <v>39456</v>
      </c>
      <c r="V9">
        <v>3656677181</v>
      </c>
      <c r="W9" t="s">
        <v>162</v>
      </c>
      <c r="X9" s="1">
        <v>10</v>
      </c>
    </row>
    <row r="10" spans="1:24" x14ac:dyDescent="0.3">
      <c r="A10" s="1">
        <v>7</v>
      </c>
      <c r="B10" t="s">
        <v>160</v>
      </c>
      <c r="C10" t="s">
        <v>161</v>
      </c>
      <c r="D10" t="s">
        <v>425</v>
      </c>
      <c r="E10" t="s">
        <v>433</v>
      </c>
      <c r="F10">
        <v>39456</v>
      </c>
      <c r="G10">
        <v>3656677181</v>
      </c>
      <c r="H10" t="s">
        <v>162</v>
      </c>
      <c r="I10" s="1">
        <f>ROW()</f>
        <v>10</v>
      </c>
      <c r="P10" s="1">
        <v>8</v>
      </c>
      <c r="Q10" t="s">
        <v>163</v>
      </c>
      <c r="R10" t="s">
        <v>164</v>
      </c>
      <c r="S10" t="s">
        <v>425</v>
      </c>
      <c r="T10" t="s">
        <v>165</v>
      </c>
      <c r="U10">
        <v>78200</v>
      </c>
      <c r="V10">
        <v>3767682976</v>
      </c>
      <c r="W10" t="s">
        <v>166</v>
      </c>
      <c r="X10" s="1">
        <v>11</v>
      </c>
    </row>
    <row r="11" spans="1:24" x14ac:dyDescent="0.3">
      <c r="A11" s="1">
        <v>8</v>
      </c>
      <c r="B11" t="s">
        <v>163</v>
      </c>
      <c r="C11" t="s">
        <v>164</v>
      </c>
      <c r="D11" t="s">
        <v>425</v>
      </c>
      <c r="E11" t="s">
        <v>165</v>
      </c>
      <c r="F11">
        <v>78200</v>
      </c>
      <c r="G11">
        <v>3767682976</v>
      </c>
      <c r="H11" t="s">
        <v>166</v>
      </c>
      <c r="I11" s="1">
        <f>ROW()</f>
        <v>11</v>
      </c>
      <c r="P11" s="1">
        <v>9</v>
      </c>
      <c r="Q11" t="s">
        <v>167</v>
      </c>
      <c r="R11" t="s">
        <v>168</v>
      </c>
      <c r="S11" t="s">
        <v>426</v>
      </c>
      <c r="T11" t="s">
        <v>438</v>
      </c>
      <c r="U11">
        <v>90212</v>
      </c>
      <c r="V11">
        <v>4548784848</v>
      </c>
      <c r="W11" t="s">
        <v>169</v>
      </c>
      <c r="X11" s="1">
        <v>12</v>
      </c>
    </row>
    <row r="12" spans="1:24" x14ac:dyDescent="0.3">
      <c r="A12" s="1">
        <v>9</v>
      </c>
      <c r="B12" t="s">
        <v>167</v>
      </c>
      <c r="C12" t="s">
        <v>168</v>
      </c>
      <c r="D12" t="s">
        <v>426</v>
      </c>
      <c r="E12" t="s">
        <v>438</v>
      </c>
      <c r="F12">
        <v>90212</v>
      </c>
      <c r="G12">
        <v>4548784848</v>
      </c>
      <c r="H12" t="s">
        <v>169</v>
      </c>
      <c r="I12" s="1">
        <f>ROW()</f>
        <v>12</v>
      </c>
      <c r="P12" s="1">
        <v>10</v>
      </c>
      <c r="Q12" t="s">
        <v>170</v>
      </c>
      <c r="R12" t="s">
        <v>168</v>
      </c>
      <c r="S12" t="s">
        <v>425</v>
      </c>
      <c r="T12" t="s">
        <v>434</v>
      </c>
      <c r="U12">
        <v>90232</v>
      </c>
      <c r="V12">
        <v>232323232</v>
      </c>
      <c r="W12" t="s">
        <v>172</v>
      </c>
      <c r="X12" s="1">
        <v>13</v>
      </c>
    </row>
    <row r="13" spans="1:24" x14ac:dyDescent="0.3">
      <c r="A13" s="1">
        <v>10</v>
      </c>
      <c r="B13" t="s">
        <v>170</v>
      </c>
      <c r="C13" t="s">
        <v>168</v>
      </c>
      <c r="D13" t="s">
        <v>425</v>
      </c>
      <c r="E13" t="s">
        <v>434</v>
      </c>
      <c r="F13">
        <v>90232</v>
      </c>
      <c r="G13">
        <v>232323232</v>
      </c>
      <c r="H13" t="s">
        <v>172</v>
      </c>
      <c r="I13" s="1">
        <f>ROW()</f>
        <v>13</v>
      </c>
      <c r="P13" s="1">
        <v>11</v>
      </c>
      <c r="Q13" t="s">
        <v>173</v>
      </c>
      <c r="R13" t="s">
        <v>310</v>
      </c>
      <c r="S13" t="s">
        <v>426</v>
      </c>
      <c r="T13" t="s">
        <v>439</v>
      </c>
      <c r="U13">
        <v>90232</v>
      </c>
      <c r="V13">
        <v>315151515</v>
      </c>
      <c r="W13" t="s">
        <v>174</v>
      </c>
      <c r="X13" s="1">
        <v>14</v>
      </c>
    </row>
    <row r="14" spans="1:24" x14ac:dyDescent="0.3">
      <c r="A14" s="1">
        <v>11</v>
      </c>
      <c r="B14" t="s">
        <v>173</v>
      </c>
      <c r="C14" t="s">
        <v>310</v>
      </c>
      <c r="D14" t="s">
        <v>426</v>
      </c>
      <c r="E14" t="s">
        <v>439</v>
      </c>
      <c r="F14">
        <v>90232</v>
      </c>
      <c r="G14">
        <v>315151515</v>
      </c>
      <c r="H14" t="s">
        <v>174</v>
      </c>
      <c r="I14" s="1">
        <f>ROW()</f>
        <v>14</v>
      </c>
      <c r="P14" s="1">
        <v>13</v>
      </c>
      <c r="Q14" t="s">
        <v>429</v>
      </c>
      <c r="R14" t="s">
        <v>361</v>
      </c>
      <c r="S14" t="s">
        <v>425</v>
      </c>
      <c r="T14" t="s">
        <v>432</v>
      </c>
      <c r="X14" s="1">
        <v>15</v>
      </c>
    </row>
    <row r="15" spans="1:24" x14ac:dyDescent="0.3">
      <c r="A15" s="1">
        <v>13</v>
      </c>
      <c r="B15" t="s">
        <v>429</v>
      </c>
      <c r="C15" t="s">
        <v>361</v>
      </c>
      <c r="D15" t="s">
        <v>425</v>
      </c>
      <c r="E15" t="s">
        <v>432</v>
      </c>
      <c r="I15" s="1">
        <f>ROW()</f>
        <v>15</v>
      </c>
      <c r="P15" s="1">
        <v>15</v>
      </c>
      <c r="Q15" t="s">
        <v>362</v>
      </c>
      <c r="S15" t="s">
        <v>425</v>
      </c>
      <c r="T15" t="s">
        <v>432</v>
      </c>
      <c r="X15" s="1">
        <v>16</v>
      </c>
    </row>
    <row r="16" spans="1:24" x14ac:dyDescent="0.3">
      <c r="A16" s="1">
        <v>15</v>
      </c>
      <c r="B16" t="s">
        <v>362</v>
      </c>
      <c r="D16" t="s">
        <v>425</v>
      </c>
      <c r="E16" t="s">
        <v>432</v>
      </c>
      <c r="I16" s="1">
        <f>ROW()</f>
        <v>16</v>
      </c>
      <c r="P16" s="1">
        <v>16</v>
      </c>
      <c r="Q16" t="s">
        <v>430</v>
      </c>
      <c r="S16" t="s">
        <v>426</v>
      </c>
      <c r="T16" t="s">
        <v>434</v>
      </c>
      <c r="X16" s="1">
        <v>17</v>
      </c>
    </row>
    <row r="17" spans="1:9" x14ac:dyDescent="0.3">
      <c r="A17" s="1">
        <v>16</v>
      </c>
      <c r="B17" t="s">
        <v>430</v>
      </c>
      <c r="D17" t="s">
        <v>426</v>
      </c>
      <c r="E17" t="s">
        <v>434</v>
      </c>
      <c r="I17" s="1">
        <f>ROW()</f>
        <v>17</v>
      </c>
    </row>
  </sheetData>
  <mergeCells count="2">
    <mergeCell ref="A1:I2"/>
    <mergeCell ref="P1:X1"/>
  </mergeCells>
  <conditionalFormatting sqref="A10:I14 A9:D9 F9:I9 A17:I9992 A15:D16 F15:I16 A4:I8">
    <cfRule type="expression" dxfId="10" priority="3">
      <formula>AND($A4&lt;&gt;"",MOD(ROW(),2)=1)</formula>
    </cfRule>
  </conditionalFormatting>
  <conditionalFormatting sqref="E9">
    <cfRule type="expression" dxfId="2" priority="66">
      <formula>AND($A5&lt;&gt;"",MOD(ROW(),2)=1)</formula>
    </cfRule>
  </conditionalFormatting>
  <conditionalFormatting sqref="E15">
    <cfRule type="expression" dxfId="1" priority="2">
      <formula>AND($A11&lt;&gt;"",MOD(ROW(),2)=1)</formula>
    </cfRule>
  </conditionalFormatting>
  <conditionalFormatting sqref="E16">
    <cfRule type="expression" dxfId="0" priority="1">
      <formula>AND($A12&lt;&gt;"",MOD(ROW(),2)=1)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21"/>
  <sheetViews>
    <sheetView workbookViewId="0">
      <selection sqref="A1:I2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6" width="9.88671875" bestFit="1" customWidth="1"/>
    <col min="17" max="17" width="18" bestFit="1" customWidth="1"/>
    <col min="18" max="18" width="5.88671875" bestFit="1" customWidth="1"/>
    <col min="19" max="19" width="13.33203125" bestFit="1" customWidth="1"/>
    <col min="20" max="20" width="22.88671875" bestFit="1" customWidth="1"/>
  </cols>
  <sheetData>
    <row r="1" spans="1:24" ht="21" customHeight="1" x14ac:dyDescent="0.3">
      <c r="A1" s="128" t="s">
        <v>363</v>
      </c>
      <c r="B1" s="128"/>
      <c r="C1" s="128"/>
      <c r="D1" s="128"/>
      <c r="E1" s="128"/>
      <c r="F1" s="128"/>
      <c r="G1" s="128"/>
      <c r="H1" s="128"/>
      <c r="I1" s="128"/>
      <c r="M1" s="13" t="s">
        <v>230</v>
      </c>
      <c r="P1" s="144" t="s">
        <v>354</v>
      </c>
      <c r="Q1" s="144"/>
      <c r="R1" s="144"/>
      <c r="S1" s="144"/>
      <c r="T1" s="144"/>
      <c r="U1" s="144"/>
      <c r="V1" s="144"/>
      <c r="W1" s="144"/>
      <c r="X1" s="144"/>
    </row>
    <row r="2" spans="1:24" ht="21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M2" s="10" t="s">
        <v>364</v>
      </c>
      <c r="P2" s="10"/>
      <c r="Q2" s="10"/>
      <c r="R2" s="10"/>
      <c r="S2" s="10"/>
      <c r="T2" s="10"/>
      <c r="U2" s="10"/>
      <c r="V2" s="10"/>
      <c r="W2" s="10"/>
      <c r="X2" s="10"/>
    </row>
    <row r="3" spans="1:24" x14ac:dyDescent="0.3">
      <c r="A3" s="10" t="s">
        <v>319</v>
      </c>
      <c r="B3" s="10" t="s">
        <v>364</v>
      </c>
      <c r="C3" s="10" t="s">
        <v>360</v>
      </c>
      <c r="D3" s="10" t="s">
        <v>440</v>
      </c>
      <c r="E3" s="10" t="s">
        <v>139</v>
      </c>
      <c r="F3" s="10" t="s">
        <v>424</v>
      </c>
      <c r="G3" s="10" t="s">
        <v>314</v>
      </c>
      <c r="H3" s="10" t="s">
        <v>141</v>
      </c>
      <c r="I3" s="10" t="s">
        <v>357</v>
      </c>
      <c r="M3" s="23" t="str">
        <f>"*"&amp;'QUẢN LÝ KHO'!AC4&amp;"*"</f>
        <v>**</v>
      </c>
      <c r="P3" s="1"/>
      <c r="X3" s="1"/>
    </row>
    <row r="4" spans="1:24" x14ac:dyDescent="0.3">
      <c r="A4" s="1">
        <v>1</v>
      </c>
      <c r="B4" t="s">
        <v>175</v>
      </c>
      <c r="C4" t="s">
        <v>176</v>
      </c>
      <c r="D4" t="s">
        <v>149</v>
      </c>
      <c r="E4" t="s">
        <v>171</v>
      </c>
      <c r="F4">
        <v>12345</v>
      </c>
      <c r="G4" t="s">
        <v>177</v>
      </c>
      <c r="H4" t="s">
        <v>178</v>
      </c>
      <c r="I4" s="1">
        <f>ROW()</f>
        <v>4</v>
      </c>
      <c r="P4" s="1"/>
      <c r="X4" s="1"/>
    </row>
    <row r="5" spans="1:24" x14ac:dyDescent="0.3">
      <c r="A5" s="1">
        <v>2</v>
      </c>
      <c r="B5" t="s">
        <v>179</v>
      </c>
      <c r="C5" t="s">
        <v>180</v>
      </c>
      <c r="D5" t="s">
        <v>181</v>
      </c>
      <c r="E5" t="s">
        <v>182</v>
      </c>
      <c r="F5">
        <v>67890</v>
      </c>
      <c r="G5" t="s">
        <v>177</v>
      </c>
      <c r="H5" t="s">
        <v>183</v>
      </c>
      <c r="I5" s="1">
        <f>ROW()</f>
        <v>5</v>
      </c>
      <c r="P5" s="1"/>
      <c r="X5" s="1"/>
    </row>
    <row r="6" spans="1:24" x14ac:dyDescent="0.3">
      <c r="A6" s="1">
        <v>3</v>
      </c>
      <c r="B6" t="s">
        <v>184</v>
      </c>
      <c r="C6" t="s">
        <v>185</v>
      </c>
      <c r="D6" t="s">
        <v>186</v>
      </c>
      <c r="E6" t="s">
        <v>187</v>
      </c>
      <c r="F6">
        <v>54321</v>
      </c>
      <c r="G6" t="s">
        <v>177</v>
      </c>
      <c r="H6" t="s">
        <v>188</v>
      </c>
      <c r="I6" s="1">
        <f>ROW()</f>
        <v>6</v>
      </c>
      <c r="P6" s="1"/>
      <c r="X6" s="1"/>
    </row>
    <row r="7" spans="1:24" x14ac:dyDescent="0.3">
      <c r="A7" s="1">
        <v>4</v>
      </c>
      <c r="B7" t="s">
        <v>189</v>
      </c>
      <c r="C7" t="s">
        <v>190</v>
      </c>
      <c r="D7" t="s">
        <v>149</v>
      </c>
      <c r="E7" t="s">
        <v>171</v>
      </c>
      <c r="F7">
        <v>12345</v>
      </c>
      <c r="G7" t="s">
        <v>177</v>
      </c>
      <c r="H7" t="s">
        <v>191</v>
      </c>
      <c r="I7" s="1">
        <f>ROW()</f>
        <v>7</v>
      </c>
      <c r="P7" s="1"/>
      <c r="X7" s="1"/>
    </row>
    <row r="8" spans="1:24" x14ac:dyDescent="0.3">
      <c r="A8" s="1">
        <v>5</v>
      </c>
      <c r="B8" t="s">
        <v>192</v>
      </c>
      <c r="C8" t="s">
        <v>193</v>
      </c>
      <c r="D8" t="s">
        <v>181</v>
      </c>
      <c r="E8" t="s">
        <v>182</v>
      </c>
      <c r="F8">
        <v>67890</v>
      </c>
      <c r="G8" t="s">
        <v>177</v>
      </c>
      <c r="H8" t="s">
        <v>194</v>
      </c>
      <c r="I8" s="1">
        <f>ROW()</f>
        <v>8</v>
      </c>
      <c r="P8" s="1"/>
      <c r="X8" s="1"/>
    </row>
    <row r="9" spans="1:24" x14ac:dyDescent="0.3">
      <c r="A9" s="1">
        <v>6</v>
      </c>
      <c r="B9" t="s">
        <v>195</v>
      </c>
      <c r="C9" t="s">
        <v>196</v>
      </c>
      <c r="D9" t="s">
        <v>186</v>
      </c>
      <c r="E9" t="s">
        <v>187</v>
      </c>
      <c r="F9">
        <v>54321</v>
      </c>
      <c r="G9" t="s">
        <v>177</v>
      </c>
      <c r="H9" t="s">
        <v>197</v>
      </c>
      <c r="I9" s="1">
        <f>ROW()</f>
        <v>9</v>
      </c>
      <c r="P9" s="1"/>
      <c r="X9" s="1"/>
    </row>
    <row r="10" spans="1:24" x14ac:dyDescent="0.3">
      <c r="A10" s="1">
        <v>7</v>
      </c>
      <c r="B10" t="s">
        <v>198</v>
      </c>
      <c r="C10" t="s">
        <v>199</v>
      </c>
      <c r="D10" t="s">
        <v>149</v>
      </c>
      <c r="E10" t="s">
        <v>171</v>
      </c>
      <c r="F10">
        <v>12345</v>
      </c>
      <c r="G10" t="s">
        <v>177</v>
      </c>
      <c r="H10" t="s">
        <v>200</v>
      </c>
      <c r="I10" s="1">
        <f>ROW()</f>
        <v>10</v>
      </c>
      <c r="P10" s="1"/>
      <c r="X10" s="1"/>
    </row>
    <row r="11" spans="1:24" x14ac:dyDescent="0.3">
      <c r="A11" s="1">
        <v>8</v>
      </c>
      <c r="B11" t="s">
        <v>201</v>
      </c>
      <c r="C11" t="s">
        <v>202</v>
      </c>
      <c r="D11" t="s">
        <v>181</v>
      </c>
      <c r="E11" t="s">
        <v>182</v>
      </c>
      <c r="F11">
        <v>67890</v>
      </c>
      <c r="G11" t="s">
        <v>177</v>
      </c>
      <c r="H11" t="s">
        <v>203</v>
      </c>
      <c r="I11" s="1">
        <f>ROW()</f>
        <v>11</v>
      </c>
      <c r="P11" s="1"/>
      <c r="X11" s="1"/>
    </row>
    <row r="12" spans="1:24" x14ac:dyDescent="0.3">
      <c r="A12" s="1">
        <v>9</v>
      </c>
      <c r="B12" t="s">
        <v>206</v>
      </c>
      <c r="C12" t="s">
        <v>207</v>
      </c>
      <c r="D12" t="s">
        <v>208</v>
      </c>
      <c r="E12" t="s">
        <v>209</v>
      </c>
      <c r="F12">
        <v>34567</v>
      </c>
      <c r="G12" t="s">
        <v>177</v>
      </c>
      <c r="H12" t="s">
        <v>210</v>
      </c>
      <c r="I12" s="1">
        <f>ROW()</f>
        <v>12</v>
      </c>
      <c r="P12" s="1"/>
      <c r="X12" s="1"/>
    </row>
    <row r="13" spans="1:24" x14ac:dyDescent="0.3">
      <c r="A13" s="1">
        <v>10</v>
      </c>
      <c r="B13" t="s">
        <v>211</v>
      </c>
      <c r="C13" t="s">
        <v>212</v>
      </c>
      <c r="D13" t="s">
        <v>213</v>
      </c>
      <c r="E13" t="s">
        <v>171</v>
      </c>
      <c r="F13">
        <v>45678</v>
      </c>
      <c r="G13" t="s">
        <v>177</v>
      </c>
      <c r="H13" t="s">
        <v>214</v>
      </c>
      <c r="I13" s="1">
        <f>ROW()</f>
        <v>13</v>
      </c>
      <c r="P13" s="1"/>
      <c r="X13" s="1"/>
    </row>
    <row r="14" spans="1:24" x14ac:dyDescent="0.3">
      <c r="A14" s="1">
        <v>11</v>
      </c>
      <c r="B14" t="s">
        <v>215</v>
      </c>
      <c r="C14" t="s">
        <v>216</v>
      </c>
      <c r="D14" t="s">
        <v>149</v>
      </c>
      <c r="E14" t="s">
        <v>182</v>
      </c>
      <c r="F14">
        <v>56789</v>
      </c>
      <c r="G14" t="s">
        <v>177</v>
      </c>
      <c r="H14" t="s">
        <v>217</v>
      </c>
      <c r="I14" s="1">
        <f>ROW()</f>
        <v>14</v>
      </c>
      <c r="P14" s="1"/>
      <c r="X14" s="1"/>
    </row>
    <row r="15" spans="1:24" x14ac:dyDescent="0.3">
      <c r="A15" s="1">
        <v>12</v>
      </c>
      <c r="B15" t="s">
        <v>218</v>
      </c>
      <c r="C15" t="s">
        <v>219</v>
      </c>
      <c r="D15" t="s">
        <v>204</v>
      </c>
      <c r="E15" t="s">
        <v>187</v>
      </c>
      <c r="F15">
        <v>67890</v>
      </c>
      <c r="G15" t="s">
        <v>177</v>
      </c>
      <c r="H15" t="s">
        <v>220</v>
      </c>
      <c r="I15" s="1">
        <f>ROW()</f>
        <v>15</v>
      </c>
      <c r="P15" s="1"/>
      <c r="X15" s="1"/>
    </row>
    <row r="16" spans="1:24" x14ac:dyDescent="0.3">
      <c r="A16" s="1">
        <v>13</v>
      </c>
      <c r="B16" t="s">
        <v>221</v>
      </c>
      <c r="C16" t="s">
        <v>222</v>
      </c>
      <c r="D16" t="s">
        <v>205</v>
      </c>
      <c r="E16" t="s">
        <v>209</v>
      </c>
      <c r="F16">
        <v>78901</v>
      </c>
      <c r="G16" t="s">
        <v>177</v>
      </c>
      <c r="H16" t="s">
        <v>223</v>
      </c>
      <c r="I16" s="1">
        <f>ROW()</f>
        <v>16</v>
      </c>
      <c r="P16" s="1"/>
      <c r="X16" s="1"/>
    </row>
    <row r="17" spans="1:24" x14ac:dyDescent="0.3">
      <c r="A17" s="1">
        <v>17</v>
      </c>
      <c r="C17" t="s">
        <v>351</v>
      </c>
      <c r="H17" t="s">
        <v>352</v>
      </c>
      <c r="I17" s="1">
        <f>ROW()</f>
        <v>17</v>
      </c>
      <c r="P17" s="1"/>
      <c r="X17" s="1"/>
    </row>
    <row r="18" spans="1:24" x14ac:dyDescent="0.3">
      <c r="A18" s="1">
        <v>25</v>
      </c>
      <c r="B18" t="s">
        <v>353</v>
      </c>
      <c r="I18" s="1">
        <f>ROW()</f>
        <v>18</v>
      </c>
      <c r="P18" s="1"/>
      <c r="X18" s="1"/>
    </row>
    <row r="19" spans="1:24" x14ac:dyDescent="0.3">
      <c r="A19" s="1">
        <v>29</v>
      </c>
      <c r="B19" t="s">
        <v>365</v>
      </c>
      <c r="I19" s="1">
        <f>ROW()</f>
        <v>19</v>
      </c>
      <c r="P19" s="1"/>
      <c r="X19" s="1"/>
    </row>
    <row r="20" spans="1:24" x14ac:dyDescent="0.3">
      <c r="A20" s="1">
        <v>31</v>
      </c>
      <c r="B20" t="s">
        <v>366</v>
      </c>
      <c r="I20" s="1">
        <f>ROW()</f>
        <v>20</v>
      </c>
    </row>
    <row r="21" spans="1:24" x14ac:dyDescent="0.3">
      <c r="A21" s="1">
        <v>32</v>
      </c>
      <c r="B21" t="s">
        <v>398</v>
      </c>
      <c r="C21" t="s">
        <v>399</v>
      </c>
      <c r="I21" s="1">
        <f>ROW()</f>
        <v>21</v>
      </c>
    </row>
  </sheetData>
  <mergeCells count="2">
    <mergeCell ref="A1:I2"/>
    <mergeCell ref="P1:X1"/>
  </mergeCells>
  <conditionalFormatting sqref="A4:I984">
    <cfRule type="expression" dxfId="9" priority="1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1010"/>
  <sheetViews>
    <sheetView workbookViewId="0">
      <selection activeCell="G8" sqref="G8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48.109375" bestFit="1" customWidth="1"/>
    <col min="4" max="4" width="29.44140625" bestFit="1" customWidth="1"/>
    <col min="5" max="5" width="15" style="103" customWidth="1"/>
    <col min="6" max="6" width="11.5546875" style="103" customWidth="1"/>
    <col min="7" max="7" width="9.44140625" customWidth="1"/>
    <col min="8" max="8" width="16.5546875" style="103" customWidth="1"/>
    <col min="9" max="9" width="8.6640625" style="1"/>
    <col min="10" max="12" width="3.109375" customWidth="1"/>
    <col min="13" max="13" width="12.88671875" bestFit="1" customWidth="1"/>
    <col min="14" max="15" width="3.88671875" customWidth="1"/>
    <col min="16" max="16" width="7.5546875" bestFit="1" customWidth="1"/>
    <col min="17" max="17" width="12.88671875" bestFit="1" customWidth="1"/>
    <col min="18" max="18" width="10.44140625" bestFit="1" customWidth="1"/>
    <col min="19" max="19" width="6.6640625" bestFit="1" customWidth="1"/>
    <col min="20" max="20" width="13.109375" bestFit="1" customWidth="1"/>
    <col min="21" max="21" width="9.5546875" bestFit="1" customWidth="1"/>
    <col min="22" max="22" width="7.44140625" bestFit="1" customWidth="1"/>
    <col min="23" max="23" width="14.6640625" bestFit="1" customWidth="1"/>
    <col min="24" max="24" width="5.33203125" bestFit="1" customWidth="1"/>
  </cols>
  <sheetData>
    <row r="1" spans="1:24" ht="14.4" customHeight="1" x14ac:dyDescent="0.3">
      <c r="A1" s="128" t="s">
        <v>316</v>
      </c>
      <c r="B1" s="128"/>
      <c r="C1" s="128"/>
      <c r="D1" s="128"/>
      <c r="E1" s="128"/>
      <c r="F1" s="128"/>
      <c r="G1" s="128"/>
      <c r="H1" s="128"/>
      <c r="I1" s="128"/>
      <c r="M1" s="13" t="s">
        <v>230</v>
      </c>
      <c r="P1" s="144" t="s">
        <v>354</v>
      </c>
      <c r="Q1" s="144"/>
      <c r="R1" s="144"/>
      <c r="S1" s="144"/>
      <c r="T1" s="144"/>
      <c r="U1" s="144"/>
      <c r="V1" s="144"/>
      <c r="W1" s="144"/>
      <c r="X1" s="144"/>
    </row>
    <row r="2" spans="1:24" ht="14.4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M2" s="85" t="s">
        <v>369</v>
      </c>
      <c r="P2" s="47" t="s">
        <v>320</v>
      </c>
      <c r="Q2" s="47" t="s">
        <v>369</v>
      </c>
      <c r="R2" s="47" t="s">
        <v>370</v>
      </c>
      <c r="S2" s="47" t="s">
        <v>371</v>
      </c>
      <c r="T2" s="47" t="s">
        <v>372</v>
      </c>
      <c r="U2" s="47" t="s">
        <v>373</v>
      </c>
      <c r="V2" s="47" t="s">
        <v>374</v>
      </c>
      <c r="W2" s="48" t="s">
        <v>375</v>
      </c>
      <c r="X2" s="49" t="s">
        <v>357</v>
      </c>
    </row>
    <row r="3" spans="1:24" x14ac:dyDescent="0.3">
      <c r="A3" s="47" t="s">
        <v>320</v>
      </c>
      <c r="B3" s="47" t="s">
        <v>369</v>
      </c>
      <c r="C3" s="47" t="s">
        <v>370</v>
      </c>
      <c r="D3" s="47" t="s">
        <v>371</v>
      </c>
      <c r="E3" s="47" t="s">
        <v>372</v>
      </c>
      <c r="F3" s="47" t="s">
        <v>373</v>
      </c>
      <c r="G3" s="47" t="s">
        <v>374</v>
      </c>
      <c r="H3" s="48" t="s">
        <v>375</v>
      </c>
      <c r="I3" s="49" t="s">
        <v>357</v>
      </c>
      <c r="M3" s="23" t="str">
        <f>"*"&amp;'QUẢN LÝ KHO'!AN4&amp;"*"</f>
        <v>*de*</v>
      </c>
      <c r="P3" s="1">
        <v>4</v>
      </c>
      <c r="Q3" t="s">
        <v>243</v>
      </c>
      <c r="R3" t="s">
        <v>40</v>
      </c>
      <c r="S3" t="s">
        <v>105</v>
      </c>
      <c r="T3" s="102">
        <v>1.48</v>
      </c>
      <c r="U3" s="102">
        <v>3.5</v>
      </c>
      <c r="V3">
        <v>0</v>
      </c>
      <c r="W3" s="102">
        <v>0</v>
      </c>
      <c r="X3" s="11">
        <v>7</v>
      </c>
    </row>
    <row r="4" spans="1:24" x14ac:dyDescent="0.3">
      <c r="A4" s="1">
        <v>1</v>
      </c>
      <c r="B4" t="s">
        <v>240</v>
      </c>
      <c r="C4" t="s">
        <v>35</v>
      </c>
      <c r="D4" t="s">
        <v>100</v>
      </c>
      <c r="E4" s="102">
        <v>1.66</v>
      </c>
      <c r="F4" s="102">
        <v>3.94</v>
      </c>
      <c r="G4" cm="1">
        <f t="array" aca="1" ref="G4" ca="1">SUMIFS(OrdItem_Qty,OrdItem_ProdNm,B4,OrdItem_Type,"Mua")-SUMIFS(OrdItem_Qty,OrdItem_ProdNm,B4,OrdItem_Type,"Bán")</f>
        <v>-24</v>
      </c>
      <c r="H4" s="102">
        <f ca="1">E4*G4</f>
        <v>-39.839999999999996</v>
      </c>
      <c r="I4" s="11">
        <f>ROW()</f>
        <v>4</v>
      </c>
      <c r="J4" s="3"/>
      <c r="P4" s="1">
        <v>8</v>
      </c>
      <c r="Q4" t="s">
        <v>247</v>
      </c>
      <c r="R4" t="s">
        <v>43</v>
      </c>
      <c r="S4" t="s">
        <v>108</v>
      </c>
      <c r="T4" s="102">
        <v>1.59</v>
      </c>
      <c r="U4" s="102">
        <v>3.59</v>
      </c>
      <c r="V4">
        <v>0</v>
      </c>
      <c r="W4" s="102">
        <v>0</v>
      </c>
      <c r="X4" s="11">
        <v>11</v>
      </c>
    </row>
    <row r="5" spans="1:24" x14ac:dyDescent="0.3">
      <c r="A5" s="1">
        <v>2</v>
      </c>
      <c r="B5" t="s">
        <v>241</v>
      </c>
      <c r="C5" t="s">
        <v>23</v>
      </c>
      <c r="D5" t="s">
        <v>88</v>
      </c>
      <c r="E5" s="102">
        <v>1.82</v>
      </c>
      <c r="F5" s="102">
        <v>3.19</v>
      </c>
      <c r="G5" cm="1">
        <f t="array" aca="1" ref="G5" ca="1">SUMIFS(OrdItem_Qty,OrdItem_ProdNm,B5,OrdItem_Type,"Mua")-SUMIFS(OrdItem_Qty,OrdItem_ProdNm,B5,OrdItem_Type,"Bán")</f>
        <v>19</v>
      </c>
      <c r="H5" s="102">
        <f t="shared" ref="H5:H53" ca="1" si="0">E5*G5</f>
        <v>34.58</v>
      </c>
      <c r="I5" s="11">
        <f>ROW()</f>
        <v>5</v>
      </c>
      <c r="J5" s="3"/>
      <c r="P5" s="1">
        <v>53</v>
      </c>
      <c r="Q5" t="s">
        <v>292</v>
      </c>
      <c r="R5" t="s">
        <v>27</v>
      </c>
      <c r="S5" t="s">
        <v>92</v>
      </c>
      <c r="T5" s="102">
        <v>1.1000000000000001</v>
      </c>
      <c r="U5" s="102">
        <v>3.41</v>
      </c>
      <c r="V5">
        <v>0</v>
      </c>
      <c r="W5" s="102">
        <v>0</v>
      </c>
      <c r="X5" s="11">
        <v>56</v>
      </c>
    </row>
    <row r="6" spans="1:24" x14ac:dyDescent="0.3">
      <c r="A6" s="1">
        <v>3</v>
      </c>
      <c r="B6" t="s">
        <v>242</v>
      </c>
      <c r="C6" t="s">
        <v>22</v>
      </c>
      <c r="D6" t="s">
        <v>87</v>
      </c>
      <c r="E6" s="102">
        <v>1.93</v>
      </c>
      <c r="F6" s="102">
        <v>2.85</v>
      </c>
      <c r="G6" cm="1">
        <f t="array" aca="1" ref="G6" ca="1">SUMIFS(OrdItem_Qty,OrdItem_ProdNm,B6,OrdItem_Type,"Mua")-SUMIFS(OrdItem_Qty,OrdItem_ProdNm,B6,OrdItem_Type,"Bán")</f>
        <v>40</v>
      </c>
      <c r="H6" s="102">
        <f t="shared" ca="1" si="0"/>
        <v>77.2</v>
      </c>
      <c r="I6" s="11">
        <f>ROW()</f>
        <v>6</v>
      </c>
      <c r="J6" s="3"/>
      <c r="P6" s="1">
        <v>68</v>
      </c>
      <c r="Q6" t="s">
        <v>419</v>
      </c>
      <c r="T6" s="102">
        <v>1</v>
      </c>
      <c r="U6" s="102">
        <v>2</v>
      </c>
      <c r="V6">
        <v>0</v>
      </c>
      <c r="W6" s="102">
        <v>0</v>
      </c>
      <c r="X6" s="11">
        <v>71</v>
      </c>
    </row>
    <row r="7" spans="1:24" x14ac:dyDescent="0.3">
      <c r="A7" s="1">
        <v>4</v>
      </c>
      <c r="B7" t="s">
        <v>243</v>
      </c>
      <c r="C7" t="s">
        <v>40</v>
      </c>
      <c r="D7" t="s">
        <v>105</v>
      </c>
      <c r="E7" s="102">
        <v>1.48</v>
      </c>
      <c r="F7" s="102">
        <v>3.5</v>
      </c>
      <c r="G7" cm="1">
        <f t="array" aca="1" ref="G7" ca="1">SUMIFS(OrdItem_Qty,OrdItem_ProdNm,B7,OrdItem_Type,"Mua")-SUMIFS(OrdItem_Qty,OrdItem_ProdNm,B7,OrdItem_Type,"Bán")</f>
        <v>19</v>
      </c>
      <c r="H7" s="102">
        <f t="shared" ca="1" si="0"/>
        <v>28.12</v>
      </c>
      <c r="I7" s="11">
        <f>ROW()</f>
        <v>7</v>
      </c>
      <c r="J7" s="3"/>
      <c r="P7" s="1">
        <v>69</v>
      </c>
      <c r="Q7" t="s">
        <v>421</v>
      </c>
      <c r="T7" s="103">
        <v>2</v>
      </c>
      <c r="U7" s="103">
        <v>3</v>
      </c>
      <c r="V7">
        <v>0</v>
      </c>
      <c r="W7" s="102">
        <v>0</v>
      </c>
      <c r="X7" s="11">
        <v>72</v>
      </c>
    </row>
    <row r="8" spans="1:24" x14ac:dyDescent="0.3">
      <c r="A8" s="1">
        <v>5</v>
      </c>
      <c r="B8" t="s">
        <v>244</v>
      </c>
      <c r="C8" t="s">
        <v>19</v>
      </c>
      <c r="D8" t="s">
        <v>84</v>
      </c>
      <c r="E8" s="102">
        <v>1.48</v>
      </c>
      <c r="F8" s="102">
        <v>3.22</v>
      </c>
      <c r="G8" cm="1">
        <f t="array" aca="1" ref="G8" ca="1">SUMIFS(OrdItem_Qty,OrdItem_ProdNm,B8,OrdItem_Type,"Mua")-SUMIFS(OrdItem_Qty,OrdItem_ProdNm,B8,OrdItem_Type,"Bán")</f>
        <v>233</v>
      </c>
      <c r="H8" s="102">
        <f t="shared" ca="1" si="0"/>
        <v>344.84</v>
      </c>
      <c r="I8" s="11">
        <f>ROW()</f>
        <v>8</v>
      </c>
      <c r="J8" s="3"/>
      <c r="P8" s="1">
        <v>70</v>
      </c>
      <c r="Q8" t="s">
        <v>422</v>
      </c>
      <c r="T8" s="103">
        <v>1</v>
      </c>
      <c r="U8" s="103">
        <v>2</v>
      </c>
      <c r="V8">
        <v>0</v>
      </c>
      <c r="W8" s="103">
        <v>0</v>
      </c>
      <c r="X8" s="1">
        <v>73</v>
      </c>
    </row>
    <row r="9" spans="1:24" x14ac:dyDescent="0.3">
      <c r="A9" s="1">
        <v>6</v>
      </c>
      <c r="B9" t="s">
        <v>245</v>
      </c>
      <c r="C9" t="s">
        <v>47</v>
      </c>
      <c r="D9" t="s">
        <v>112</v>
      </c>
      <c r="E9" s="102">
        <v>1.7</v>
      </c>
      <c r="F9" s="102">
        <v>2.02</v>
      </c>
      <c r="G9" cm="1">
        <f t="array" aca="1" ref="G9" ca="1">SUMIFS(OrdItem_Qty,OrdItem_ProdNm,B9,OrdItem_Type,"Mua")-SUMIFS(OrdItem_Qty,OrdItem_ProdNm,B9,OrdItem_Type,"Bán")</f>
        <v>27</v>
      </c>
      <c r="H9" s="102">
        <f t="shared" ca="1" si="0"/>
        <v>45.9</v>
      </c>
      <c r="I9" s="11">
        <f>ROW()</f>
        <v>9</v>
      </c>
      <c r="J9" s="3"/>
      <c r="P9" s="1">
        <v>71</v>
      </c>
      <c r="Q9" t="s">
        <v>423</v>
      </c>
      <c r="T9" s="103">
        <v>1</v>
      </c>
      <c r="U9" s="103">
        <v>2</v>
      </c>
      <c r="V9">
        <v>0</v>
      </c>
      <c r="W9" s="103">
        <v>0</v>
      </c>
      <c r="X9" s="1">
        <v>74</v>
      </c>
    </row>
    <row r="10" spans="1:24" x14ac:dyDescent="0.3">
      <c r="A10" s="1">
        <v>7</v>
      </c>
      <c r="B10" t="s">
        <v>246</v>
      </c>
      <c r="C10" t="s">
        <v>48</v>
      </c>
      <c r="D10" t="s">
        <v>113</v>
      </c>
      <c r="E10" s="102">
        <v>1.66</v>
      </c>
      <c r="F10" s="102">
        <v>3.86</v>
      </c>
      <c r="G10" cm="1">
        <f t="array" aca="1" ref="G10" ca="1">SUMIFS(OrdItem_Qty,OrdItem_ProdNm,B10,OrdItem_Type,"Mua")-SUMIFS(OrdItem_Qty,OrdItem_ProdNm,B10,OrdItem_Type,"Bán")</f>
        <v>-82</v>
      </c>
      <c r="H10" s="102">
        <f t="shared" ca="1" si="0"/>
        <v>-136.12</v>
      </c>
      <c r="I10" s="11">
        <f>ROW()</f>
        <v>10</v>
      </c>
      <c r="J10" s="3"/>
      <c r="P10" s="1"/>
      <c r="T10" s="102"/>
      <c r="U10" s="102"/>
      <c r="W10" s="102"/>
      <c r="X10" s="11"/>
    </row>
    <row r="11" spans="1:24" x14ac:dyDescent="0.3">
      <c r="A11" s="1">
        <v>8</v>
      </c>
      <c r="B11" t="s">
        <v>247</v>
      </c>
      <c r="C11" t="s">
        <v>43</v>
      </c>
      <c r="D11" t="s">
        <v>108</v>
      </c>
      <c r="E11" s="102">
        <v>1.59</v>
      </c>
      <c r="F11" s="102">
        <v>3.59</v>
      </c>
      <c r="G11" cm="1">
        <f t="array" aca="1" ref="G11" ca="1">SUMIFS(OrdItem_Qty,OrdItem_ProdNm,B11,OrdItem_Type,"Mua")-SUMIFS(OrdItem_Qty,OrdItem_ProdNm,B11,OrdItem_Type,"Bán")</f>
        <v>-20</v>
      </c>
      <c r="H11" s="102">
        <f t="shared" ca="1" si="0"/>
        <v>-31.8</v>
      </c>
      <c r="I11" s="11">
        <f>ROW()</f>
        <v>11</v>
      </c>
      <c r="J11" s="3"/>
      <c r="P11" s="1"/>
      <c r="T11" s="102"/>
      <c r="U11" s="102"/>
      <c r="W11" s="102"/>
      <c r="X11" s="11"/>
    </row>
    <row r="12" spans="1:24" x14ac:dyDescent="0.3">
      <c r="A12" s="1">
        <v>9</v>
      </c>
      <c r="B12" t="s">
        <v>248</v>
      </c>
      <c r="C12" t="s">
        <v>42</v>
      </c>
      <c r="D12" t="s">
        <v>107</v>
      </c>
      <c r="E12" s="102">
        <v>1.47</v>
      </c>
      <c r="F12" s="102">
        <v>3.87</v>
      </c>
      <c r="G12" cm="1">
        <f t="array" aca="1" ref="G12" ca="1">SUMIFS(OrdItem_Qty,OrdItem_ProdNm,B12,OrdItem_Type,"Mua")-SUMIFS(OrdItem_Qty,OrdItem_ProdNm,B12,OrdItem_Type,"Bán")</f>
        <v>0</v>
      </c>
      <c r="H12" s="102">
        <f t="shared" ca="1" si="0"/>
        <v>0</v>
      </c>
      <c r="I12" s="11">
        <f>ROW()</f>
        <v>12</v>
      </c>
      <c r="J12" s="3"/>
      <c r="P12" s="1"/>
      <c r="T12" s="102"/>
      <c r="U12" s="102"/>
      <c r="W12" s="102"/>
      <c r="X12" s="11"/>
    </row>
    <row r="13" spans="1:24" x14ac:dyDescent="0.3">
      <c r="A13" s="1">
        <v>10</v>
      </c>
      <c r="B13" t="s">
        <v>249</v>
      </c>
      <c r="C13" t="s">
        <v>49</v>
      </c>
      <c r="D13" t="s">
        <v>114</v>
      </c>
      <c r="E13" s="102">
        <v>1.9</v>
      </c>
      <c r="F13" s="102">
        <v>2.78</v>
      </c>
      <c r="G13" cm="1">
        <f t="array" aca="1" ref="G13" ca="1">SUMIFS(OrdItem_Qty,OrdItem_ProdNm,B13,OrdItem_Type,"Mua")-SUMIFS(OrdItem_Qty,OrdItem_ProdNm,B13,OrdItem_Type,"Bán")</f>
        <v>-1</v>
      </c>
      <c r="H13" s="102">
        <f t="shared" ca="1" si="0"/>
        <v>-1.9</v>
      </c>
      <c r="I13" s="11">
        <f>ROW()</f>
        <v>13</v>
      </c>
      <c r="J13" s="3"/>
      <c r="P13" s="1"/>
      <c r="T13" s="102"/>
      <c r="U13" s="102"/>
      <c r="W13" s="102"/>
      <c r="X13" s="11"/>
    </row>
    <row r="14" spans="1:24" x14ac:dyDescent="0.3">
      <c r="A14" s="1">
        <v>11</v>
      </c>
      <c r="B14" t="s">
        <v>250</v>
      </c>
      <c r="C14" t="s">
        <v>24</v>
      </c>
      <c r="D14" t="s">
        <v>89</v>
      </c>
      <c r="E14" s="102">
        <v>1.66</v>
      </c>
      <c r="F14" s="102">
        <v>3.17</v>
      </c>
      <c r="G14" cm="1">
        <f t="array" aca="1" ref="G14" ca="1">SUMIFS(OrdItem_Qty,OrdItem_ProdNm,B14,OrdItem_Type,"Mua")-SUMIFS(OrdItem_Qty,OrdItem_ProdNm,B14,OrdItem_Type,"Bán")</f>
        <v>-200</v>
      </c>
      <c r="H14" s="102">
        <f t="shared" ca="1" si="0"/>
        <v>-332</v>
      </c>
      <c r="I14" s="11">
        <f>ROW()</f>
        <v>14</v>
      </c>
      <c r="J14" s="3"/>
      <c r="P14" s="1"/>
      <c r="T14" s="102"/>
      <c r="U14" s="102"/>
      <c r="W14" s="102"/>
      <c r="X14" s="11"/>
    </row>
    <row r="15" spans="1:24" x14ac:dyDescent="0.3">
      <c r="A15" s="1">
        <v>12</v>
      </c>
      <c r="B15" t="s">
        <v>251</v>
      </c>
      <c r="C15" t="s">
        <v>51</v>
      </c>
      <c r="D15" t="s">
        <v>116</v>
      </c>
      <c r="E15" s="102">
        <v>1.62</v>
      </c>
      <c r="F15" s="102">
        <v>3.1</v>
      </c>
      <c r="G15" cm="1">
        <f t="array" aca="1" ref="G15" ca="1">SUMIFS(OrdItem_Qty,OrdItem_ProdNm,B15,OrdItem_Type,"Mua")-SUMIFS(OrdItem_Qty,OrdItem_ProdNm,B15,OrdItem_Type,"Bán")</f>
        <v>-37</v>
      </c>
      <c r="H15" s="102">
        <f t="shared" ca="1" si="0"/>
        <v>-59.940000000000005</v>
      </c>
      <c r="I15" s="11">
        <f>ROW()</f>
        <v>15</v>
      </c>
      <c r="J15" s="3"/>
      <c r="P15" s="1"/>
      <c r="T15" s="102"/>
      <c r="U15" s="102"/>
      <c r="W15" s="102"/>
      <c r="X15" s="11"/>
    </row>
    <row r="16" spans="1:24" x14ac:dyDescent="0.3">
      <c r="A16" s="1">
        <v>13</v>
      </c>
      <c r="B16" t="s">
        <v>252</v>
      </c>
      <c r="C16" t="s">
        <v>52</v>
      </c>
      <c r="D16" t="s">
        <v>117</v>
      </c>
      <c r="E16" s="102">
        <v>1.96</v>
      </c>
      <c r="F16" s="102">
        <v>3.51</v>
      </c>
      <c r="G16" cm="1">
        <f t="array" aca="1" ref="G16" ca="1">SUMIFS(OrdItem_Qty,OrdItem_ProdNm,B16,OrdItem_Type,"Mua")-SUMIFS(OrdItem_Qty,OrdItem_ProdNm,B16,OrdItem_Type,"Bán")</f>
        <v>-1</v>
      </c>
      <c r="H16" s="102">
        <f t="shared" ca="1" si="0"/>
        <v>-1.96</v>
      </c>
      <c r="I16" s="11">
        <f>ROW()</f>
        <v>16</v>
      </c>
      <c r="J16" s="3"/>
      <c r="P16" s="1"/>
      <c r="T16" s="102"/>
      <c r="U16" s="102"/>
      <c r="W16" s="102"/>
      <c r="X16" s="11"/>
    </row>
    <row r="17" spans="1:24" x14ac:dyDescent="0.3">
      <c r="A17" s="1">
        <v>14</v>
      </c>
      <c r="B17" t="s">
        <v>253</v>
      </c>
      <c r="C17" t="s">
        <v>62</v>
      </c>
      <c r="D17" t="s">
        <v>127</v>
      </c>
      <c r="E17" s="102">
        <v>1.96</v>
      </c>
      <c r="F17" s="102">
        <v>3.89</v>
      </c>
      <c r="G17" cm="1">
        <f t="array" aca="1" ref="G17" ca="1">SUMIFS(OrdItem_Qty,OrdItem_ProdNm,B17,OrdItem_Type,"Mua")-SUMIFS(OrdItem_Qty,OrdItem_ProdNm,B17,OrdItem_Type,"Bán")</f>
        <v>-2</v>
      </c>
      <c r="H17" s="102">
        <f t="shared" ca="1" si="0"/>
        <v>-3.92</v>
      </c>
      <c r="I17" s="11">
        <f>ROW()</f>
        <v>17</v>
      </c>
      <c r="J17" s="3"/>
      <c r="P17" s="1"/>
      <c r="T17" s="102"/>
      <c r="U17" s="102"/>
      <c r="W17" s="102"/>
      <c r="X17" s="11"/>
    </row>
    <row r="18" spans="1:24" x14ac:dyDescent="0.3">
      <c r="A18" s="1">
        <v>15</v>
      </c>
      <c r="B18" t="s">
        <v>254</v>
      </c>
      <c r="C18" t="s">
        <v>69</v>
      </c>
      <c r="D18" t="s">
        <v>134</v>
      </c>
      <c r="E18" s="102">
        <v>1.6</v>
      </c>
      <c r="F18" s="102">
        <v>2.12</v>
      </c>
      <c r="G18" cm="1">
        <f t="array" aca="1" ref="G18" ca="1">SUMIFS(OrdItem_Qty,OrdItem_ProdNm,B18,OrdItem_Type,"Mua")-SUMIFS(OrdItem_Qty,OrdItem_ProdNm,B18,OrdItem_Type,"Bán")</f>
        <v>0</v>
      </c>
      <c r="H18" s="102">
        <f t="shared" ca="1" si="0"/>
        <v>0</v>
      </c>
      <c r="I18" s="11">
        <f>ROW()</f>
        <v>18</v>
      </c>
      <c r="J18" s="3"/>
      <c r="P18" s="1"/>
      <c r="T18" s="102"/>
      <c r="U18" s="102"/>
      <c r="W18" s="102"/>
      <c r="X18" s="11"/>
    </row>
    <row r="19" spans="1:24" x14ac:dyDescent="0.3">
      <c r="A19" s="1">
        <v>16</v>
      </c>
      <c r="B19" t="s">
        <v>255</v>
      </c>
      <c r="C19" t="s">
        <v>63</v>
      </c>
      <c r="D19" t="s">
        <v>128</v>
      </c>
      <c r="E19" s="102">
        <v>1.21</v>
      </c>
      <c r="F19" s="102">
        <v>2.82</v>
      </c>
      <c r="G19" cm="1">
        <f t="array" aca="1" ref="G19" ca="1">SUMIFS(OrdItem_Qty,OrdItem_ProdNm,B19,OrdItem_Type,"Mua")-SUMIFS(OrdItem_Qty,OrdItem_ProdNm,B19,OrdItem_Type,"Bán")</f>
        <v>0</v>
      </c>
      <c r="H19" s="102">
        <f t="shared" ca="1" si="0"/>
        <v>0</v>
      </c>
      <c r="I19" s="11">
        <f>ROW()</f>
        <v>19</v>
      </c>
      <c r="J19" s="3"/>
      <c r="P19" s="1"/>
      <c r="T19" s="102"/>
      <c r="U19" s="102"/>
      <c r="W19" s="102"/>
      <c r="X19" s="11"/>
    </row>
    <row r="20" spans="1:24" x14ac:dyDescent="0.3">
      <c r="A20" s="1">
        <v>17</v>
      </c>
      <c r="B20" t="s">
        <v>256</v>
      </c>
      <c r="C20" t="s">
        <v>57</v>
      </c>
      <c r="D20" t="s">
        <v>122</v>
      </c>
      <c r="E20" s="102">
        <v>1.1599999999999999</v>
      </c>
      <c r="F20" s="102">
        <v>2.66</v>
      </c>
      <c r="G20" cm="1">
        <f t="array" aca="1" ref="G20" ca="1">SUMIFS(OrdItem_Qty,OrdItem_ProdNm,B20,OrdItem_Type,"Mua")-SUMIFS(OrdItem_Qty,OrdItem_ProdNm,B20,OrdItem_Type,"Bán")</f>
        <v>0</v>
      </c>
      <c r="H20" s="102">
        <f t="shared" ca="1" si="0"/>
        <v>0</v>
      </c>
      <c r="I20" s="11">
        <f>ROW()</f>
        <v>20</v>
      </c>
      <c r="J20" s="3"/>
      <c r="P20" s="1"/>
      <c r="T20" s="102"/>
      <c r="U20" s="102"/>
      <c r="W20" s="102"/>
      <c r="X20" s="11"/>
    </row>
    <row r="21" spans="1:24" x14ac:dyDescent="0.3">
      <c r="A21" s="1">
        <v>18</v>
      </c>
      <c r="B21" t="s">
        <v>257</v>
      </c>
      <c r="C21" t="s">
        <v>56</v>
      </c>
      <c r="D21" t="s">
        <v>121</v>
      </c>
      <c r="E21" s="102">
        <v>1.17</v>
      </c>
      <c r="F21" s="102">
        <v>3.83</v>
      </c>
      <c r="G21" cm="1">
        <f t="array" aca="1" ref="G21" ca="1">SUMIFS(OrdItem_Qty,OrdItem_ProdNm,B21,OrdItem_Type,"Mua")-SUMIFS(OrdItem_Qty,OrdItem_ProdNm,B21,OrdItem_Type,"Bán")</f>
        <v>40</v>
      </c>
      <c r="H21" s="102">
        <f t="shared" ca="1" si="0"/>
        <v>46.8</v>
      </c>
      <c r="I21" s="11">
        <f>ROW()</f>
        <v>21</v>
      </c>
      <c r="J21" s="3"/>
      <c r="P21" s="1"/>
      <c r="T21" s="102"/>
      <c r="U21" s="102"/>
      <c r="W21" s="102"/>
      <c r="X21" s="11"/>
    </row>
    <row r="22" spans="1:24" x14ac:dyDescent="0.3">
      <c r="A22" s="1">
        <v>19</v>
      </c>
      <c r="B22" t="s">
        <v>258</v>
      </c>
      <c r="C22" t="s">
        <v>55</v>
      </c>
      <c r="D22" t="s">
        <v>120</v>
      </c>
      <c r="E22" s="102">
        <v>1.48</v>
      </c>
      <c r="F22" s="102">
        <v>2.59</v>
      </c>
      <c r="G22" cm="1">
        <f t="array" aca="1" ref="G22" ca="1">SUMIFS(OrdItem_Qty,OrdItem_ProdNm,B22,OrdItem_Type,"Mua")-SUMIFS(OrdItem_Qty,OrdItem_ProdNm,B22,OrdItem_Type,"Bán")</f>
        <v>0</v>
      </c>
      <c r="H22" s="102">
        <f t="shared" ca="1" si="0"/>
        <v>0</v>
      </c>
      <c r="I22" s="11">
        <f>ROW()</f>
        <v>22</v>
      </c>
      <c r="J22" s="3"/>
      <c r="P22" s="1"/>
      <c r="T22" s="102"/>
      <c r="U22" s="102"/>
      <c r="W22" s="102"/>
      <c r="X22" s="11"/>
    </row>
    <row r="23" spans="1:24" x14ac:dyDescent="0.3">
      <c r="A23" s="1">
        <v>20</v>
      </c>
      <c r="B23" t="s">
        <v>259</v>
      </c>
      <c r="C23" t="s">
        <v>50</v>
      </c>
      <c r="D23" t="s">
        <v>115</v>
      </c>
      <c r="E23" s="102">
        <v>1.28</v>
      </c>
      <c r="F23" s="102">
        <v>2.79</v>
      </c>
      <c r="G23" cm="1">
        <f t="array" aca="1" ref="G23" ca="1">SUMIFS(OrdItem_Qty,OrdItem_ProdNm,B23,OrdItem_Type,"Mua")-SUMIFS(OrdItem_Qty,OrdItem_ProdNm,B23,OrdItem_Type,"Bán")</f>
        <v>0</v>
      </c>
      <c r="H23" s="102">
        <f t="shared" ca="1" si="0"/>
        <v>0</v>
      </c>
      <c r="I23" s="11">
        <f>ROW()</f>
        <v>23</v>
      </c>
      <c r="J23" s="3"/>
      <c r="P23" s="1"/>
      <c r="T23" s="102"/>
      <c r="U23" s="102"/>
      <c r="W23" s="102"/>
      <c r="X23" s="11"/>
    </row>
    <row r="24" spans="1:24" x14ac:dyDescent="0.3">
      <c r="A24" s="1">
        <v>21</v>
      </c>
      <c r="B24" t="s">
        <v>260</v>
      </c>
      <c r="C24" t="s">
        <v>66</v>
      </c>
      <c r="D24" t="s">
        <v>131</v>
      </c>
      <c r="E24" s="102">
        <v>1.34</v>
      </c>
      <c r="F24" s="102">
        <v>3.67</v>
      </c>
      <c r="G24" cm="1">
        <f t="array" aca="1" ref="G24" ca="1">SUMIFS(OrdItem_Qty,OrdItem_ProdNm,B24,OrdItem_Type,"Mua")-SUMIFS(OrdItem_Qty,OrdItem_ProdNm,B24,OrdItem_Type,"Bán")</f>
        <v>0</v>
      </c>
      <c r="H24" s="102">
        <f t="shared" ca="1" si="0"/>
        <v>0</v>
      </c>
      <c r="I24" s="11">
        <f>ROW()</f>
        <v>24</v>
      </c>
      <c r="J24" s="3"/>
      <c r="P24" s="1"/>
      <c r="T24" s="102"/>
      <c r="U24" s="102"/>
      <c r="W24" s="102"/>
      <c r="X24" s="11"/>
    </row>
    <row r="25" spans="1:24" x14ac:dyDescent="0.3">
      <c r="A25" s="1">
        <v>22</v>
      </c>
      <c r="B25" t="s">
        <v>261</v>
      </c>
      <c r="C25" t="s">
        <v>65</v>
      </c>
      <c r="D25" t="s">
        <v>130</v>
      </c>
      <c r="E25" s="102">
        <v>1.36</v>
      </c>
      <c r="F25" s="102">
        <v>2.02</v>
      </c>
      <c r="G25" cm="1">
        <f t="array" aca="1" ref="G25" ca="1">SUMIFS(OrdItem_Qty,OrdItem_ProdNm,B25,OrdItem_Type,"Mua")-SUMIFS(OrdItem_Qty,OrdItem_ProdNm,B25,OrdItem_Type,"Bán")</f>
        <v>0</v>
      </c>
      <c r="H25" s="102">
        <f t="shared" ca="1" si="0"/>
        <v>0</v>
      </c>
      <c r="I25" s="11">
        <f>ROW()</f>
        <v>25</v>
      </c>
      <c r="J25" s="3"/>
      <c r="P25" s="1"/>
      <c r="T25" s="102"/>
      <c r="U25" s="102"/>
      <c r="W25" s="102"/>
      <c r="X25" s="11"/>
    </row>
    <row r="26" spans="1:24" x14ac:dyDescent="0.3">
      <c r="A26" s="1">
        <v>23</v>
      </c>
      <c r="B26" t="s">
        <v>262</v>
      </c>
      <c r="C26" t="s">
        <v>67</v>
      </c>
      <c r="D26" t="s">
        <v>132</v>
      </c>
      <c r="E26" s="102">
        <v>1.65</v>
      </c>
      <c r="F26" s="102">
        <v>3.85</v>
      </c>
      <c r="G26" cm="1">
        <f t="array" aca="1" ref="G26" ca="1">SUMIFS(OrdItem_Qty,OrdItem_ProdNm,B26,OrdItem_Type,"Mua")-SUMIFS(OrdItem_Qty,OrdItem_ProdNm,B26,OrdItem_Type,"Bán")</f>
        <v>0</v>
      </c>
      <c r="H26" s="102">
        <f t="shared" ca="1" si="0"/>
        <v>0</v>
      </c>
      <c r="I26" s="11">
        <f>ROW()</f>
        <v>26</v>
      </c>
      <c r="J26" s="3"/>
      <c r="P26" s="1"/>
      <c r="T26" s="102"/>
      <c r="U26" s="102"/>
      <c r="W26" s="102"/>
      <c r="X26" s="11"/>
    </row>
    <row r="27" spans="1:24" x14ac:dyDescent="0.3">
      <c r="A27" s="1">
        <v>24</v>
      </c>
      <c r="B27" t="s">
        <v>263</v>
      </c>
      <c r="C27" t="s">
        <v>68</v>
      </c>
      <c r="D27" t="s">
        <v>133</v>
      </c>
      <c r="E27" s="102">
        <v>1.78</v>
      </c>
      <c r="F27" s="102">
        <v>3.45</v>
      </c>
      <c r="G27" cm="1">
        <f t="array" aca="1" ref="G27" ca="1">SUMIFS(OrdItem_Qty,OrdItem_ProdNm,B27,OrdItem_Type,"Mua")-SUMIFS(OrdItem_Qty,OrdItem_ProdNm,B27,OrdItem_Type,"Bán")</f>
        <v>40</v>
      </c>
      <c r="H27" s="102">
        <f t="shared" ca="1" si="0"/>
        <v>71.2</v>
      </c>
      <c r="I27" s="11">
        <f>ROW()</f>
        <v>27</v>
      </c>
      <c r="J27" s="3"/>
      <c r="P27" s="1"/>
      <c r="T27" s="102"/>
      <c r="U27" s="102"/>
      <c r="W27" s="102"/>
      <c r="X27" s="11"/>
    </row>
    <row r="28" spans="1:24" x14ac:dyDescent="0.3">
      <c r="A28" s="1">
        <v>25</v>
      </c>
      <c r="B28" t="s">
        <v>264</v>
      </c>
      <c r="C28" t="s">
        <v>53</v>
      </c>
      <c r="D28" t="s">
        <v>118</v>
      </c>
      <c r="E28" s="102">
        <v>1.1200000000000001</v>
      </c>
      <c r="F28" s="102">
        <v>3.65</v>
      </c>
      <c r="G28" cm="1">
        <f t="array" aca="1" ref="G28" ca="1">SUMIFS(OrdItem_Qty,OrdItem_ProdNm,B28,OrdItem_Type,"Mua")-SUMIFS(OrdItem_Qty,OrdItem_ProdNm,B28,OrdItem_Type,"Bán")</f>
        <v>0</v>
      </c>
      <c r="H28" s="102">
        <f t="shared" ca="1" si="0"/>
        <v>0</v>
      </c>
      <c r="I28" s="11">
        <f>ROW()</f>
        <v>28</v>
      </c>
      <c r="J28" s="3"/>
      <c r="P28" s="1"/>
      <c r="T28" s="102"/>
      <c r="U28" s="102"/>
      <c r="W28" s="102"/>
      <c r="X28" s="11"/>
    </row>
    <row r="29" spans="1:24" x14ac:dyDescent="0.3">
      <c r="A29" s="1">
        <v>26</v>
      </c>
      <c r="B29" t="s">
        <v>265</v>
      </c>
      <c r="C29" t="s">
        <v>59</v>
      </c>
      <c r="D29" t="s">
        <v>124</v>
      </c>
      <c r="E29" s="102">
        <v>1.47</v>
      </c>
      <c r="F29" s="102">
        <v>2.92</v>
      </c>
      <c r="G29" cm="1">
        <f t="array" aca="1" ref="G29" ca="1">SUMIFS(OrdItem_Qty,OrdItem_ProdNm,B29,OrdItem_Type,"Mua")-SUMIFS(OrdItem_Qty,OrdItem_ProdNm,B29,OrdItem_Type,"Bán")</f>
        <v>-1</v>
      </c>
      <c r="H29" s="102">
        <f t="shared" ca="1" si="0"/>
        <v>-1.47</v>
      </c>
      <c r="I29" s="11">
        <f>ROW()</f>
        <v>29</v>
      </c>
      <c r="J29" s="3"/>
      <c r="P29" s="1"/>
      <c r="T29" s="102"/>
      <c r="U29" s="102"/>
      <c r="W29" s="102"/>
      <c r="X29" s="11"/>
    </row>
    <row r="30" spans="1:24" x14ac:dyDescent="0.3">
      <c r="A30" s="1">
        <v>27</v>
      </c>
      <c r="B30" t="s">
        <v>266</v>
      </c>
      <c r="C30" t="s">
        <v>60</v>
      </c>
      <c r="D30" t="s">
        <v>125</v>
      </c>
      <c r="E30" s="102">
        <v>1.74</v>
      </c>
      <c r="F30" s="102">
        <v>2.12</v>
      </c>
      <c r="G30" cm="1">
        <f t="array" aca="1" ref="G30" ca="1">SUMIFS(OrdItem_Qty,OrdItem_ProdNm,B30,OrdItem_Type,"Mua")-SUMIFS(OrdItem_Qty,OrdItem_ProdNm,B30,OrdItem_Type,"Bán")</f>
        <v>0</v>
      </c>
      <c r="H30" s="102">
        <f t="shared" ca="1" si="0"/>
        <v>0</v>
      </c>
      <c r="I30" s="11">
        <f>ROW()</f>
        <v>30</v>
      </c>
      <c r="J30" s="3"/>
      <c r="P30" s="1"/>
      <c r="T30" s="102"/>
      <c r="U30" s="102"/>
      <c r="W30" s="102"/>
      <c r="X30" s="11"/>
    </row>
    <row r="31" spans="1:24" x14ac:dyDescent="0.3">
      <c r="A31" s="1">
        <v>28</v>
      </c>
      <c r="B31" t="s">
        <v>267</v>
      </c>
      <c r="C31" t="s">
        <v>58</v>
      </c>
      <c r="D31" t="s">
        <v>123</v>
      </c>
      <c r="E31" s="102">
        <v>1.69</v>
      </c>
      <c r="F31" s="102">
        <v>2.59</v>
      </c>
      <c r="G31" cm="1">
        <f t="array" aca="1" ref="G31" ca="1">SUMIFS(OrdItem_Qty,OrdItem_ProdNm,B31,OrdItem_Type,"Mua")-SUMIFS(OrdItem_Qty,OrdItem_ProdNm,B31,OrdItem_Type,"Bán")</f>
        <v>0</v>
      </c>
      <c r="H31" s="102">
        <f t="shared" ca="1" si="0"/>
        <v>0</v>
      </c>
      <c r="I31" s="11">
        <f>ROW()</f>
        <v>31</v>
      </c>
      <c r="J31" s="3"/>
      <c r="P31" s="1"/>
      <c r="T31" s="102"/>
      <c r="U31" s="102"/>
      <c r="W31" s="102"/>
      <c r="X31" s="11"/>
    </row>
    <row r="32" spans="1:24" x14ac:dyDescent="0.3">
      <c r="A32" s="1">
        <v>29</v>
      </c>
      <c r="B32" t="s">
        <v>268</v>
      </c>
      <c r="C32" t="s">
        <v>61</v>
      </c>
      <c r="D32" t="s">
        <v>126</v>
      </c>
      <c r="E32" s="102">
        <v>1.47</v>
      </c>
      <c r="F32" s="102">
        <v>3.34</v>
      </c>
      <c r="G32" cm="1">
        <f t="array" aca="1" ref="G32" ca="1">SUMIFS(OrdItem_Qty,OrdItem_ProdNm,B32,OrdItem_Type,"Mua")-SUMIFS(OrdItem_Qty,OrdItem_ProdNm,B32,OrdItem_Type,"Bán")</f>
        <v>-1</v>
      </c>
      <c r="H32" s="102">
        <f t="shared" ca="1" si="0"/>
        <v>-1.47</v>
      </c>
      <c r="I32" s="11">
        <f>ROW()</f>
        <v>32</v>
      </c>
      <c r="J32" s="3"/>
      <c r="P32" s="1"/>
      <c r="T32" s="102"/>
      <c r="U32" s="102"/>
      <c r="W32" s="102"/>
      <c r="X32" s="11"/>
    </row>
    <row r="33" spans="1:24" x14ac:dyDescent="0.3">
      <c r="A33" s="1">
        <v>30</v>
      </c>
      <c r="B33" t="s">
        <v>269</v>
      </c>
      <c r="C33" t="s">
        <v>54</v>
      </c>
      <c r="D33" t="s">
        <v>119</v>
      </c>
      <c r="E33" s="102">
        <v>1.72</v>
      </c>
      <c r="F33" s="102">
        <v>2.84</v>
      </c>
      <c r="G33" cm="1">
        <f t="array" aca="1" ref="G33" ca="1">SUMIFS(OrdItem_Qty,OrdItem_ProdNm,B33,OrdItem_Type,"Mua")-SUMIFS(OrdItem_Qty,OrdItem_ProdNm,B33,OrdItem_Type,"Bán")</f>
        <v>0</v>
      </c>
      <c r="H33" s="102">
        <f t="shared" ca="1" si="0"/>
        <v>0</v>
      </c>
      <c r="I33" s="11">
        <f>ROW()</f>
        <v>33</v>
      </c>
      <c r="J33" s="3"/>
      <c r="P33" s="1"/>
      <c r="T33" s="102"/>
      <c r="U33" s="102"/>
      <c r="W33" s="102"/>
      <c r="X33" s="11"/>
    </row>
    <row r="34" spans="1:24" x14ac:dyDescent="0.3">
      <c r="A34" s="1">
        <v>31</v>
      </c>
      <c r="B34" t="s">
        <v>270</v>
      </c>
      <c r="C34" t="s">
        <v>64</v>
      </c>
      <c r="D34" t="s">
        <v>129</v>
      </c>
      <c r="E34" s="102">
        <v>1.3</v>
      </c>
      <c r="F34" s="102">
        <v>2.91</v>
      </c>
      <c r="G34" cm="1">
        <f t="array" aca="1" ref="G34" ca="1">SUMIFS(OrdItem_Qty,OrdItem_ProdNm,B34,OrdItem_Type,"Mua")-SUMIFS(OrdItem_Qty,OrdItem_ProdNm,B34,OrdItem_Type,"Bán")</f>
        <v>-1</v>
      </c>
      <c r="H34" s="102">
        <f t="shared" ca="1" si="0"/>
        <v>-1.3</v>
      </c>
      <c r="I34" s="11">
        <f>ROW()</f>
        <v>34</v>
      </c>
      <c r="J34" s="3"/>
      <c r="P34" s="1"/>
      <c r="T34" s="102"/>
      <c r="U34" s="102"/>
      <c r="W34" s="102"/>
      <c r="X34" s="11"/>
    </row>
    <row r="35" spans="1:24" x14ac:dyDescent="0.3">
      <c r="A35" s="1">
        <v>32</v>
      </c>
      <c r="B35" t="s">
        <v>271</v>
      </c>
      <c r="C35" t="s">
        <v>12</v>
      </c>
      <c r="D35" t="s">
        <v>77</v>
      </c>
      <c r="E35" s="102">
        <v>1.1499999999999999</v>
      </c>
      <c r="F35" s="102">
        <v>2.4900000000000002</v>
      </c>
      <c r="G35" cm="1">
        <f t="array" aca="1" ref="G35" ca="1">SUMIFS(OrdItem_Qty,OrdItem_ProdNm,B35,OrdItem_Type,"Mua")-SUMIFS(OrdItem_Qty,OrdItem_ProdNm,B35,OrdItem_Type,"Bán")</f>
        <v>0</v>
      </c>
      <c r="H35" s="102">
        <f t="shared" ca="1" si="0"/>
        <v>0</v>
      </c>
      <c r="I35" s="11">
        <f>ROW()</f>
        <v>35</v>
      </c>
      <c r="J35" s="3"/>
      <c r="P35" s="1"/>
      <c r="T35" s="102"/>
      <c r="U35" s="102"/>
      <c r="W35" s="102"/>
      <c r="X35" s="11"/>
    </row>
    <row r="36" spans="1:24" x14ac:dyDescent="0.3">
      <c r="A36" s="1">
        <v>33</v>
      </c>
      <c r="B36" t="s">
        <v>272</v>
      </c>
      <c r="C36" t="s">
        <v>46</v>
      </c>
      <c r="D36" t="s">
        <v>111</v>
      </c>
      <c r="E36" s="102">
        <v>1.3</v>
      </c>
      <c r="F36" s="102">
        <v>3.62</v>
      </c>
      <c r="G36" cm="1">
        <f t="array" aca="1" ref="G36" ca="1">SUMIFS(OrdItem_Qty,OrdItem_ProdNm,B36,OrdItem_Type,"Mua")-SUMIFS(OrdItem_Qty,OrdItem_ProdNm,B36,OrdItem_Type,"Bán")</f>
        <v>-1</v>
      </c>
      <c r="H36" s="102">
        <f t="shared" ca="1" si="0"/>
        <v>-1.3</v>
      </c>
      <c r="I36" s="11">
        <f>ROW()</f>
        <v>36</v>
      </c>
      <c r="J36" s="3"/>
      <c r="P36" s="1"/>
      <c r="T36" s="102"/>
      <c r="U36" s="102"/>
      <c r="W36" s="102"/>
      <c r="X36" s="11"/>
    </row>
    <row r="37" spans="1:24" x14ac:dyDescent="0.3">
      <c r="A37" s="1">
        <v>34</v>
      </c>
      <c r="B37" t="s">
        <v>273</v>
      </c>
      <c r="C37" t="s">
        <v>45</v>
      </c>
      <c r="D37" t="s">
        <v>110</v>
      </c>
      <c r="E37" s="102">
        <v>1.3</v>
      </c>
      <c r="F37" s="102">
        <v>2.85</v>
      </c>
      <c r="G37" cm="1">
        <f t="array" aca="1" ref="G37" ca="1">SUMIFS(OrdItem_Qty,OrdItem_ProdNm,B37,OrdItem_Type,"Mua")-SUMIFS(OrdItem_Qty,OrdItem_ProdNm,B37,OrdItem_Type,"Bán")</f>
        <v>0</v>
      </c>
      <c r="H37" s="102">
        <f t="shared" ca="1" si="0"/>
        <v>0</v>
      </c>
      <c r="I37" s="11">
        <f>ROW()</f>
        <v>37</v>
      </c>
      <c r="J37" s="3"/>
      <c r="P37" s="1"/>
      <c r="T37" s="102"/>
      <c r="U37" s="102"/>
      <c r="W37" s="102"/>
      <c r="X37" s="11"/>
    </row>
    <row r="38" spans="1:24" x14ac:dyDescent="0.3">
      <c r="A38" s="1">
        <v>35</v>
      </c>
      <c r="B38" t="s">
        <v>274</v>
      </c>
      <c r="C38" t="s">
        <v>44</v>
      </c>
      <c r="D38" t="s">
        <v>109</v>
      </c>
      <c r="E38" s="102">
        <v>1.98</v>
      </c>
      <c r="F38" s="102">
        <v>3.29</v>
      </c>
      <c r="G38" cm="1">
        <f t="array" aca="1" ref="G38" ca="1">SUMIFS(OrdItem_Qty,OrdItem_ProdNm,B38,OrdItem_Type,"Mua")-SUMIFS(OrdItem_Qty,OrdItem_ProdNm,B38,OrdItem_Type,"Bán")</f>
        <v>0</v>
      </c>
      <c r="H38" s="102">
        <f t="shared" ca="1" si="0"/>
        <v>0</v>
      </c>
      <c r="I38" s="11">
        <f>ROW()</f>
        <v>38</v>
      </c>
      <c r="J38" s="3"/>
      <c r="P38" s="1"/>
      <c r="T38" s="102"/>
      <c r="U38" s="102"/>
      <c r="W38" s="102"/>
      <c r="X38" s="11"/>
    </row>
    <row r="39" spans="1:24" x14ac:dyDescent="0.3">
      <c r="A39" s="1">
        <v>36</v>
      </c>
      <c r="B39" t="s">
        <v>275</v>
      </c>
      <c r="C39" t="s">
        <v>30</v>
      </c>
      <c r="D39" t="s">
        <v>95</v>
      </c>
      <c r="E39" s="102">
        <v>1.65</v>
      </c>
      <c r="F39" s="102">
        <v>2.21</v>
      </c>
      <c r="G39" cm="1">
        <f t="array" aca="1" ref="G39" ca="1">SUMIFS(OrdItem_Qty,OrdItem_ProdNm,B39,OrdItem_Type,"Mua")-SUMIFS(OrdItem_Qty,OrdItem_ProdNm,B39,OrdItem_Type,"Bán")</f>
        <v>0</v>
      </c>
      <c r="H39" s="102">
        <f t="shared" ca="1" si="0"/>
        <v>0</v>
      </c>
      <c r="I39" s="11">
        <f>ROW()</f>
        <v>39</v>
      </c>
      <c r="J39" s="3"/>
      <c r="P39" s="1"/>
      <c r="T39" s="102"/>
      <c r="U39" s="102"/>
      <c r="W39" s="102"/>
      <c r="X39" s="11"/>
    </row>
    <row r="40" spans="1:24" x14ac:dyDescent="0.3">
      <c r="A40" s="1">
        <v>37</v>
      </c>
      <c r="B40" t="s">
        <v>276</v>
      </c>
      <c r="C40" t="s">
        <v>31</v>
      </c>
      <c r="D40" t="s">
        <v>96</v>
      </c>
      <c r="E40" s="102">
        <v>1.1000000000000001</v>
      </c>
      <c r="F40" s="102">
        <v>3</v>
      </c>
      <c r="G40" cm="1">
        <f t="array" aca="1" ref="G40" ca="1">SUMIFS(OrdItem_Qty,OrdItem_ProdNm,B40,OrdItem_Type,"Mua")-SUMIFS(OrdItem_Qty,OrdItem_ProdNm,B40,OrdItem_Type,"Bán")</f>
        <v>0</v>
      </c>
      <c r="H40" s="102">
        <f t="shared" ca="1" si="0"/>
        <v>0</v>
      </c>
      <c r="I40" s="11">
        <f>ROW()</f>
        <v>40</v>
      </c>
      <c r="J40" s="3"/>
      <c r="P40" s="1"/>
      <c r="T40" s="102"/>
      <c r="U40" s="102"/>
      <c r="W40" s="102"/>
      <c r="X40" s="11"/>
    </row>
    <row r="41" spans="1:24" x14ac:dyDescent="0.3">
      <c r="A41" s="1">
        <v>38</v>
      </c>
      <c r="B41" t="s">
        <v>277</v>
      </c>
      <c r="C41" t="s">
        <v>33</v>
      </c>
      <c r="D41" t="s">
        <v>98</v>
      </c>
      <c r="E41" s="102">
        <v>1</v>
      </c>
      <c r="F41" s="102">
        <v>3.15</v>
      </c>
      <c r="G41" cm="1">
        <f t="array" aca="1" ref="G41" ca="1">SUMIFS(OrdItem_Qty,OrdItem_ProdNm,B41,OrdItem_Type,"Mua")-SUMIFS(OrdItem_Qty,OrdItem_ProdNm,B41,OrdItem_Type,"Bán")</f>
        <v>0</v>
      </c>
      <c r="H41" s="102">
        <f t="shared" ca="1" si="0"/>
        <v>0</v>
      </c>
      <c r="I41" s="11">
        <f>ROW()</f>
        <v>41</v>
      </c>
      <c r="J41" s="3"/>
      <c r="P41" s="1"/>
      <c r="T41" s="102"/>
      <c r="U41" s="102"/>
      <c r="W41" s="102"/>
      <c r="X41" s="11"/>
    </row>
    <row r="42" spans="1:24" x14ac:dyDescent="0.3">
      <c r="A42" s="1">
        <v>39</v>
      </c>
      <c r="B42" t="s">
        <v>278</v>
      </c>
      <c r="C42" t="s">
        <v>32</v>
      </c>
      <c r="D42" t="s">
        <v>97</v>
      </c>
      <c r="E42" s="102">
        <v>1.1000000000000001</v>
      </c>
      <c r="F42" s="102">
        <v>2.23</v>
      </c>
      <c r="G42" cm="1">
        <f t="array" aca="1" ref="G42" ca="1">SUMIFS(OrdItem_Qty,OrdItem_ProdNm,B42,OrdItem_Type,"Mua")-SUMIFS(OrdItem_Qty,OrdItem_ProdNm,B42,OrdItem_Type,"Bán")</f>
        <v>-1</v>
      </c>
      <c r="H42" s="102">
        <f t="shared" ca="1" si="0"/>
        <v>-1.1000000000000001</v>
      </c>
      <c r="I42" s="11">
        <f>ROW()</f>
        <v>42</v>
      </c>
      <c r="J42" s="3"/>
      <c r="P42" s="1"/>
      <c r="T42" s="102"/>
      <c r="U42" s="102"/>
      <c r="W42" s="102"/>
      <c r="X42" s="11"/>
    </row>
    <row r="43" spans="1:24" x14ac:dyDescent="0.3">
      <c r="A43" s="1">
        <v>40</v>
      </c>
      <c r="B43" t="s">
        <v>279</v>
      </c>
      <c r="C43" t="s">
        <v>20</v>
      </c>
      <c r="D43" t="s">
        <v>85</v>
      </c>
      <c r="E43" s="102">
        <v>1.32</v>
      </c>
      <c r="F43" s="102">
        <v>3.08</v>
      </c>
      <c r="G43" cm="1">
        <f t="array" aca="1" ref="G43" ca="1">SUMIFS(OrdItem_Qty,OrdItem_ProdNm,B43,OrdItem_Type,"Mua")-SUMIFS(OrdItem_Qty,OrdItem_ProdNm,B43,OrdItem_Type,"Bán")</f>
        <v>0</v>
      </c>
      <c r="H43" s="102">
        <f t="shared" ca="1" si="0"/>
        <v>0</v>
      </c>
      <c r="I43" s="11">
        <f>ROW()</f>
        <v>43</v>
      </c>
      <c r="J43" s="3"/>
      <c r="P43" s="1"/>
      <c r="T43" s="102"/>
      <c r="U43" s="102"/>
      <c r="W43" s="102"/>
      <c r="X43" s="11"/>
    </row>
    <row r="44" spans="1:24" x14ac:dyDescent="0.3">
      <c r="A44" s="1">
        <v>41</v>
      </c>
      <c r="B44" t="s">
        <v>280</v>
      </c>
      <c r="C44" t="s">
        <v>28</v>
      </c>
      <c r="D44" t="s">
        <v>93</v>
      </c>
      <c r="E44" s="102">
        <v>1.38</v>
      </c>
      <c r="F44" s="102">
        <v>2.75</v>
      </c>
      <c r="G44" cm="1">
        <f t="array" aca="1" ref="G44" ca="1">SUMIFS(OrdItem_Qty,OrdItem_ProdNm,B44,OrdItem_Type,"Mua")-SUMIFS(OrdItem_Qty,OrdItem_ProdNm,B44,OrdItem_Type,"Bán")</f>
        <v>0</v>
      </c>
      <c r="H44" s="102">
        <f t="shared" ca="1" si="0"/>
        <v>0</v>
      </c>
      <c r="I44" s="11">
        <f>ROW()</f>
        <v>44</v>
      </c>
      <c r="J44" s="3"/>
      <c r="P44" s="1"/>
      <c r="T44" s="102"/>
      <c r="U44" s="102"/>
      <c r="W44" s="102"/>
      <c r="X44" s="11"/>
    </row>
    <row r="45" spans="1:24" x14ac:dyDescent="0.3">
      <c r="A45" s="1">
        <v>42</v>
      </c>
      <c r="B45" t="s">
        <v>281</v>
      </c>
      <c r="C45" t="s">
        <v>26</v>
      </c>
      <c r="D45" t="s">
        <v>91</v>
      </c>
      <c r="E45" s="102">
        <v>1.29</v>
      </c>
      <c r="F45" s="102">
        <v>2.97</v>
      </c>
      <c r="G45" cm="1">
        <f t="array" aca="1" ref="G45" ca="1">SUMIFS(OrdItem_Qty,OrdItem_ProdNm,B45,OrdItem_Type,"Mua")-SUMIFS(OrdItem_Qty,OrdItem_ProdNm,B45,OrdItem_Type,"Bán")</f>
        <v>0</v>
      </c>
      <c r="H45" s="102">
        <f t="shared" ca="1" si="0"/>
        <v>0</v>
      </c>
      <c r="I45" s="11">
        <f>ROW()</f>
        <v>45</v>
      </c>
      <c r="J45" s="3"/>
      <c r="P45" s="1"/>
      <c r="T45" s="102"/>
      <c r="U45" s="102"/>
      <c r="W45" s="102"/>
      <c r="X45" s="11"/>
    </row>
    <row r="46" spans="1:24" x14ac:dyDescent="0.3">
      <c r="A46" s="1">
        <v>43</v>
      </c>
      <c r="B46" t="s">
        <v>282</v>
      </c>
      <c r="C46" t="s">
        <v>38</v>
      </c>
      <c r="D46" t="s">
        <v>103</v>
      </c>
      <c r="E46" s="102">
        <v>1.19</v>
      </c>
      <c r="F46" s="102">
        <v>2.56</v>
      </c>
      <c r="G46" cm="1">
        <f t="array" aca="1" ref="G46" ca="1">SUMIFS(OrdItem_Qty,OrdItem_ProdNm,B46,OrdItem_Type,"Mua")-SUMIFS(OrdItem_Qty,OrdItem_ProdNm,B46,OrdItem_Type,"Bán")</f>
        <v>0</v>
      </c>
      <c r="H46" s="102">
        <f t="shared" ca="1" si="0"/>
        <v>0</v>
      </c>
      <c r="I46" s="11">
        <f>ROW()</f>
        <v>46</v>
      </c>
      <c r="J46" s="3"/>
      <c r="P46" s="1"/>
      <c r="T46" s="102"/>
      <c r="U46" s="102"/>
      <c r="W46" s="102"/>
      <c r="X46" s="11"/>
    </row>
    <row r="47" spans="1:24" x14ac:dyDescent="0.3">
      <c r="A47" s="1">
        <v>44</v>
      </c>
      <c r="B47" t="s">
        <v>283</v>
      </c>
      <c r="C47" t="s">
        <v>25</v>
      </c>
      <c r="D47" t="s">
        <v>90</v>
      </c>
      <c r="E47" s="102">
        <v>1.34</v>
      </c>
      <c r="F47" s="102">
        <v>2.15</v>
      </c>
      <c r="G47" cm="1">
        <f t="array" aca="1" ref="G47" ca="1">SUMIFS(OrdItem_Qty,OrdItem_ProdNm,B47,OrdItem_Type,"Mua")-SUMIFS(OrdItem_Qty,OrdItem_ProdNm,B47,OrdItem_Type,"Bán")</f>
        <v>0</v>
      </c>
      <c r="H47" s="102">
        <f t="shared" ca="1" si="0"/>
        <v>0</v>
      </c>
      <c r="I47" s="11">
        <f>ROW()</f>
        <v>47</v>
      </c>
      <c r="J47" s="3"/>
      <c r="P47" s="1"/>
      <c r="T47" s="102"/>
      <c r="U47" s="102"/>
      <c r="W47" s="102"/>
      <c r="X47" s="11"/>
    </row>
    <row r="48" spans="1:24" x14ac:dyDescent="0.3">
      <c r="A48" s="1">
        <v>45</v>
      </c>
      <c r="B48" t="s">
        <v>284</v>
      </c>
      <c r="C48" t="s">
        <v>37</v>
      </c>
      <c r="D48" t="s">
        <v>102</v>
      </c>
      <c r="E48" s="102">
        <v>1.29</v>
      </c>
      <c r="F48" s="102">
        <v>2.5099999999999998</v>
      </c>
      <c r="G48" cm="1">
        <f t="array" aca="1" ref="G48" ca="1">SUMIFS(OrdItem_Qty,OrdItem_ProdNm,B48,OrdItem_Type,"Mua")-SUMIFS(OrdItem_Qty,OrdItem_ProdNm,B48,OrdItem_Type,"Bán")</f>
        <v>0</v>
      </c>
      <c r="H48" s="102">
        <f t="shared" ca="1" si="0"/>
        <v>0</v>
      </c>
      <c r="I48" s="11">
        <f>ROW()</f>
        <v>48</v>
      </c>
      <c r="J48" s="3"/>
      <c r="P48" s="1"/>
      <c r="T48" s="102"/>
      <c r="U48" s="102"/>
      <c r="W48" s="102"/>
      <c r="X48" s="11"/>
    </row>
    <row r="49" spans="1:24" x14ac:dyDescent="0.3">
      <c r="A49" s="1">
        <v>46</v>
      </c>
      <c r="B49" t="s">
        <v>285</v>
      </c>
      <c r="C49" t="s">
        <v>15</v>
      </c>
      <c r="D49" t="s">
        <v>80</v>
      </c>
      <c r="E49" s="102">
        <v>1.68</v>
      </c>
      <c r="F49" s="102">
        <v>2.93</v>
      </c>
      <c r="G49" cm="1">
        <f t="array" aca="1" ref="G49" ca="1">SUMIFS(OrdItem_Qty,OrdItem_ProdNm,B49,OrdItem_Type,"Mua")-SUMIFS(OrdItem_Qty,OrdItem_ProdNm,B49,OrdItem_Type,"Bán")</f>
        <v>0</v>
      </c>
      <c r="H49" s="102">
        <f t="shared" ca="1" si="0"/>
        <v>0</v>
      </c>
      <c r="I49" s="11">
        <f>ROW()</f>
        <v>49</v>
      </c>
      <c r="J49" s="3"/>
      <c r="P49" s="1"/>
      <c r="T49" s="102"/>
      <c r="U49" s="102"/>
      <c r="W49" s="102"/>
      <c r="X49" s="11"/>
    </row>
    <row r="50" spans="1:24" x14ac:dyDescent="0.3">
      <c r="A50" s="1">
        <v>47</v>
      </c>
      <c r="B50" t="s">
        <v>286</v>
      </c>
      <c r="C50" t="s">
        <v>34</v>
      </c>
      <c r="D50" t="s">
        <v>99</v>
      </c>
      <c r="E50" s="102">
        <v>1.17</v>
      </c>
      <c r="F50" s="102">
        <v>3.5</v>
      </c>
      <c r="G50" cm="1">
        <f t="array" aca="1" ref="G50" ca="1">SUMIFS(OrdItem_Qty,OrdItem_ProdNm,B50,OrdItem_Type,"Mua")-SUMIFS(OrdItem_Qty,OrdItem_ProdNm,B50,OrdItem_Type,"Bán")</f>
        <v>0</v>
      </c>
      <c r="H50" s="102">
        <f t="shared" ca="1" si="0"/>
        <v>0</v>
      </c>
      <c r="I50" s="11">
        <f>ROW()</f>
        <v>50</v>
      </c>
      <c r="J50" s="3"/>
      <c r="P50" s="1"/>
      <c r="T50" s="102"/>
      <c r="U50" s="102"/>
      <c r="W50" s="102"/>
      <c r="X50" s="11"/>
    </row>
    <row r="51" spans="1:24" x14ac:dyDescent="0.3">
      <c r="A51" s="1">
        <v>48</v>
      </c>
      <c r="B51" t="s">
        <v>287</v>
      </c>
      <c r="C51" t="s">
        <v>7</v>
      </c>
      <c r="D51" t="s">
        <v>72</v>
      </c>
      <c r="E51" s="102">
        <v>1.4</v>
      </c>
      <c r="F51" s="102">
        <v>3.86</v>
      </c>
      <c r="G51" cm="1">
        <f t="array" aca="1" ref="G51" ca="1">SUMIFS(OrdItem_Qty,OrdItem_ProdNm,B51,OrdItem_Type,"Mua")-SUMIFS(OrdItem_Qty,OrdItem_ProdNm,B51,OrdItem_Type,"Bán")</f>
        <v>0</v>
      </c>
      <c r="H51" s="102">
        <f t="shared" ca="1" si="0"/>
        <v>0</v>
      </c>
      <c r="I51" s="11">
        <f>ROW()</f>
        <v>51</v>
      </c>
      <c r="J51" s="3"/>
      <c r="P51" s="1"/>
      <c r="T51" s="102"/>
      <c r="U51" s="102"/>
      <c r="W51" s="102"/>
      <c r="X51" s="11"/>
    </row>
    <row r="52" spans="1:24" x14ac:dyDescent="0.3">
      <c r="A52" s="1">
        <v>49</v>
      </c>
      <c r="B52" t="s">
        <v>288</v>
      </c>
      <c r="C52" t="s">
        <v>29</v>
      </c>
      <c r="D52" t="s">
        <v>94</v>
      </c>
      <c r="E52" s="102">
        <v>1.77</v>
      </c>
      <c r="F52" s="102">
        <v>2.68</v>
      </c>
      <c r="G52" cm="1">
        <f t="array" aca="1" ref="G52" ca="1">SUMIFS(OrdItem_Qty,OrdItem_ProdNm,B52,OrdItem_Type,"Mua")-SUMIFS(OrdItem_Qty,OrdItem_ProdNm,B52,OrdItem_Type,"Bán")</f>
        <v>0</v>
      </c>
      <c r="H52" s="102">
        <f t="shared" ca="1" si="0"/>
        <v>0</v>
      </c>
      <c r="I52" s="11">
        <f>ROW()</f>
        <v>52</v>
      </c>
      <c r="J52" s="3"/>
      <c r="P52" s="1"/>
      <c r="T52" s="102"/>
      <c r="U52" s="102"/>
      <c r="W52" s="102"/>
      <c r="X52" s="11"/>
    </row>
    <row r="53" spans="1:24" x14ac:dyDescent="0.3">
      <c r="A53" s="1">
        <v>50</v>
      </c>
      <c r="B53" t="s">
        <v>289</v>
      </c>
      <c r="C53" t="s">
        <v>36</v>
      </c>
      <c r="D53" t="s">
        <v>101</v>
      </c>
      <c r="E53" s="102">
        <v>1.44</v>
      </c>
      <c r="F53" s="102">
        <v>2.15</v>
      </c>
      <c r="G53" cm="1">
        <f t="array" aca="1" ref="G53" ca="1">SUMIFS(OrdItem_Qty,OrdItem_ProdNm,B53,OrdItem_Type,"Mua")-SUMIFS(OrdItem_Qty,OrdItem_ProdNm,B53,OrdItem_Type,"Bán")</f>
        <v>0</v>
      </c>
      <c r="H53" s="102">
        <f t="shared" ca="1" si="0"/>
        <v>0</v>
      </c>
      <c r="I53" s="11">
        <f>ROW()</f>
        <v>53</v>
      </c>
      <c r="J53" s="3"/>
      <c r="P53" s="1"/>
      <c r="T53" s="102"/>
      <c r="U53" s="102"/>
      <c r="W53" s="102"/>
      <c r="X53" s="11"/>
    </row>
    <row r="54" spans="1:24" x14ac:dyDescent="0.3">
      <c r="A54" s="1">
        <v>51</v>
      </c>
      <c r="B54" t="s">
        <v>290</v>
      </c>
      <c r="C54" t="s">
        <v>11</v>
      </c>
      <c r="D54" t="s">
        <v>76</v>
      </c>
      <c r="E54" s="102">
        <v>1.63</v>
      </c>
      <c r="F54" s="102">
        <v>2.2799999999999998</v>
      </c>
      <c r="G54" cm="1">
        <f t="array" aca="1" ref="G54" ca="1">SUMIFS(OrdItem_Qty,OrdItem_ProdNm,B54,OrdItem_Type,"Mua")-SUMIFS(OrdItem_Qty,OrdItem_ProdNm,B54,OrdItem_Type,"Bán")</f>
        <v>-1</v>
      </c>
      <c r="H54" s="102">
        <f t="shared" ref="H54:H74" ca="1" si="1">E54*G54</f>
        <v>-1.63</v>
      </c>
      <c r="I54" s="11">
        <f>ROW()</f>
        <v>54</v>
      </c>
      <c r="J54" s="3"/>
      <c r="P54" s="1"/>
      <c r="T54" s="102"/>
      <c r="U54" s="102"/>
      <c r="W54" s="102"/>
      <c r="X54" s="11"/>
    </row>
    <row r="55" spans="1:24" x14ac:dyDescent="0.3">
      <c r="A55" s="1">
        <v>52</v>
      </c>
      <c r="B55" t="s">
        <v>291</v>
      </c>
      <c r="C55" t="s">
        <v>9</v>
      </c>
      <c r="D55" t="s">
        <v>74</v>
      </c>
      <c r="E55" s="102">
        <v>1.58</v>
      </c>
      <c r="F55" s="102">
        <v>3.5</v>
      </c>
      <c r="G55" cm="1">
        <f t="array" aca="1" ref="G55" ca="1">SUMIFS(OrdItem_Qty,OrdItem_ProdNm,B55,OrdItem_Type,"Mua")-SUMIFS(OrdItem_Qty,OrdItem_ProdNm,B55,OrdItem_Type,"Bán")</f>
        <v>0</v>
      </c>
      <c r="H55" s="102">
        <f t="shared" ca="1" si="1"/>
        <v>0</v>
      </c>
      <c r="I55" s="11">
        <f>ROW()</f>
        <v>55</v>
      </c>
      <c r="J55" s="3"/>
      <c r="P55" s="1"/>
      <c r="T55" s="102"/>
      <c r="U55" s="102"/>
      <c r="W55" s="102"/>
      <c r="X55" s="11"/>
    </row>
    <row r="56" spans="1:24" x14ac:dyDescent="0.3">
      <c r="A56" s="1">
        <v>53</v>
      </c>
      <c r="B56" t="s">
        <v>292</v>
      </c>
      <c r="C56" t="s">
        <v>27</v>
      </c>
      <c r="D56" t="s">
        <v>92</v>
      </c>
      <c r="E56" s="102">
        <v>1.1000000000000001</v>
      </c>
      <c r="F56" s="102">
        <v>3.41</v>
      </c>
      <c r="G56" cm="1">
        <f t="array" aca="1" ref="G56" ca="1">SUMIFS(OrdItem_Qty,OrdItem_ProdNm,B56,OrdItem_Type,"Mua")-SUMIFS(OrdItem_Qty,OrdItem_ProdNm,B56,OrdItem_Type,"Bán")</f>
        <v>0</v>
      </c>
      <c r="H56" s="102">
        <f t="shared" ca="1" si="1"/>
        <v>0</v>
      </c>
      <c r="I56" s="11">
        <f>ROW()</f>
        <v>56</v>
      </c>
      <c r="J56" s="3"/>
      <c r="P56" s="1"/>
      <c r="T56" s="102"/>
      <c r="U56" s="102"/>
      <c r="W56" s="102"/>
      <c r="X56" s="11"/>
    </row>
    <row r="57" spans="1:24" x14ac:dyDescent="0.3">
      <c r="A57" s="1">
        <v>54</v>
      </c>
      <c r="B57" t="s">
        <v>293</v>
      </c>
      <c r="C57" t="s">
        <v>21</v>
      </c>
      <c r="D57" t="s">
        <v>86</v>
      </c>
      <c r="E57" s="102">
        <v>1.74</v>
      </c>
      <c r="F57" s="102">
        <v>3.31</v>
      </c>
      <c r="G57" cm="1">
        <f t="array" aca="1" ref="G57" ca="1">SUMIFS(OrdItem_Qty,OrdItem_ProdNm,B57,OrdItem_Type,"Mua")-SUMIFS(OrdItem_Qty,OrdItem_ProdNm,B57,OrdItem_Type,"Bán")</f>
        <v>0</v>
      </c>
      <c r="H57" s="102">
        <f t="shared" ca="1" si="1"/>
        <v>0</v>
      </c>
      <c r="I57" s="11">
        <f>ROW()</f>
        <v>57</v>
      </c>
      <c r="J57" s="3"/>
      <c r="P57" s="1"/>
      <c r="T57" s="102"/>
      <c r="U57" s="102"/>
      <c r="W57" s="102"/>
      <c r="X57" s="11"/>
    </row>
    <row r="58" spans="1:24" x14ac:dyDescent="0.3">
      <c r="A58" s="1">
        <v>55</v>
      </c>
      <c r="B58" t="s">
        <v>294</v>
      </c>
      <c r="C58" t="s">
        <v>10</v>
      </c>
      <c r="D58" t="s">
        <v>75</v>
      </c>
      <c r="E58" s="102">
        <v>1.1499999999999999</v>
      </c>
      <c r="F58" s="102">
        <v>2.56</v>
      </c>
      <c r="G58" cm="1">
        <f t="array" aca="1" ref="G58" ca="1">SUMIFS(OrdItem_Qty,OrdItem_ProdNm,B58,OrdItem_Type,"Mua")-SUMIFS(OrdItem_Qty,OrdItem_ProdNm,B58,OrdItem_Type,"Bán")</f>
        <v>0</v>
      </c>
      <c r="H58" s="102">
        <f t="shared" ca="1" si="1"/>
        <v>0</v>
      </c>
      <c r="I58" s="11">
        <f>ROW()</f>
        <v>58</v>
      </c>
      <c r="J58" s="3"/>
      <c r="P58" s="1"/>
      <c r="T58" s="102"/>
      <c r="U58" s="102"/>
      <c r="W58" s="102"/>
      <c r="X58" s="11"/>
    </row>
    <row r="59" spans="1:24" x14ac:dyDescent="0.3">
      <c r="A59" s="1">
        <v>56</v>
      </c>
      <c r="B59" t="s">
        <v>295</v>
      </c>
      <c r="C59" t="s">
        <v>8</v>
      </c>
      <c r="D59" t="s">
        <v>73</v>
      </c>
      <c r="E59" s="102">
        <v>1.56</v>
      </c>
      <c r="F59" s="102">
        <v>2.44</v>
      </c>
      <c r="G59" cm="1">
        <f t="array" aca="1" ref="G59" ca="1">SUMIFS(OrdItem_Qty,OrdItem_ProdNm,B59,OrdItem_Type,"Mua")-SUMIFS(OrdItem_Qty,OrdItem_ProdNm,B59,OrdItem_Type,"Bán")</f>
        <v>0</v>
      </c>
      <c r="H59" s="102">
        <f t="shared" ca="1" si="1"/>
        <v>0</v>
      </c>
      <c r="I59" s="11">
        <f>ROW()</f>
        <v>59</v>
      </c>
      <c r="J59" s="3"/>
      <c r="P59" s="1"/>
      <c r="T59" s="102"/>
      <c r="U59" s="102"/>
      <c r="W59" s="102"/>
      <c r="X59" s="11"/>
    </row>
    <row r="60" spans="1:24" x14ac:dyDescent="0.3">
      <c r="A60" s="1">
        <v>57</v>
      </c>
      <c r="B60" t="s">
        <v>296</v>
      </c>
      <c r="C60" t="s">
        <v>17</v>
      </c>
      <c r="D60" t="s">
        <v>82</v>
      </c>
      <c r="E60" s="102">
        <v>1.68</v>
      </c>
      <c r="F60" s="102">
        <v>3.54</v>
      </c>
      <c r="G60" cm="1">
        <f t="array" aca="1" ref="G60" ca="1">SUMIFS(OrdItem_Qty,OrdItem_ProdNm,B60,OrdItem_Type,"Mua")-SUMIFS(OrdItem_Qty,OrdItem_ProdNm,B60,OrdItem_Type,"Bán")</f>
        <v>-1</v>
      </c>
      <c r="H60" s="102">
        <f t="shared" ca="1" si="1"/>
        <v>-1.68</v>
      </c>
      <c r="I60" s="11">
        <f>ROW()</f>
        <v>60</v>
      </c>
      <c r="J60" s="3"/>
      <c r="P60" s="1"/>
      <c r="T60" s="102"/>
      <c r="U60" s="102"/>
      <c r="W60" s="102"/>
      <c r="X60" s="11"/>
    </row>
    <row r="61" spans="1:24" x14ac:dyDescent="0.3">
      <c r="A61" s="1">
        <v>58</v>
      </c>
      <c r="B61" t="s">
        <v>297</v>
      </c>
      <c r="C61" t="s">
        <v>16</v>
      </c>
      <c r="D61" t="s">
        <v>81</v>
      </c>
      <c r="E61" s="102">
        <v>1.71</v>
      </c>
      <c r="F61" s="102">
        <v>2.12</v>
      </c>
      <c r="G61" cm="1">
        <f t="array" aca="1" ref="G61" ca="1">SUMIFS(OrdItem_Qty,OrdItem_ProdNm,B61,OrdItem_Type,"Purchase")-SUMIFS(OrdItem_Qty,OrdItem_ProdNm,B61,OrdItem_Type,"Sale")</f>
        <v>0</v>
      </c>
      <c r="H61" s="102">
        <f t="shared" ca="1" si="1"/>
        <v>0</v>
      </c>
      <c r="I61" s="11">
        <f>ROW()</f>
        <v>61</v>
      </c>
      <c r="J61" s="3"/>
      <c r="P61" s="1"/>
      <c r="T61" s="102"/>
      <c r="U61" s="102"/>
      <c r="W61" s="102"/>
      <c r="X61" s="11"/>
    </row>
    <row r="62" spans="1:24" x14ac:dyDescent="0.3">
      <c r="A62" s="1">
        <v>59</v>
      </c>
      <c r="B62" t="s">
        <v>298</v>
      </c>
      <c r="C62" t="s">
        <v>18</v>
      </c>
      <c r="D62" t="s">
        <v>83</v>
      </c>
      <c r="E62" s="102">
        <v>1.73</v>
      </c>
      <c r="F62" s="102">
        <v>2.44</v>
      </c>
      <c r="G62" cm="1">
        <f t="array" aca="1" ref="G62" ca="1">SUMIFS(OrdItem_Qty,OrdItem_ProdNm,B62,OrdItem_Type,"Purchase")-SUMIFS(OrdItem_Qty,OrdItem_ProdNm,B62,OrdItem_Type,"Sale")</f>
        <v>0</v>
      </c>
      <c r="H62" s="102">
        <f t="shared" ca="1" si="1"/>
        <v>0</v>
      </c>
      <c r="I62" s="11">
        <f>ROW()</f>
        <v>62</v>
      </c>
      <c r="J62" s="3"/>
      <c r="P62" s="1"/>
      <c r="T62" s="102"/>
      <c r="U62" s="102"/>
      <c r="W62" s="102"/>
      <c r="X62" s="11"/>
    </row>
    <row r="63" spans="1:24" x14ac:dyDescent="0.3">
      <c r="A63" s="1">
        <v>60</v>
      </c>
      <c r="B63" t="s">
        <v>299</v>
      </c>
      <c r="C63" t="s">
        <v>39</v>
      </c>
      <c r="D63" t="s">
        <v>104</v>
      </c>
      <c r="E63" s="102">
        <v>1.76</v>
      </c>
      <c r="F63" s="102">
        <v>3.89</v>
      </c>
      <c r="G63" cm="1">
        <f t="array" aca="1" ref="G63" ca="1">SUMIFS(OrdItem_Qty,OrdItem_ProdNm,B63,OrdItem_Type,"Purchase")-SUMIFS(OrdItem_Qty,OrdItem_ProdNm,B63,OrdItem_Type,"Sale")</f>
        <v>0</v>
      </c>
      <c r="H63" s="102">
        <f t="shared" ca="1" si="1"/>
        <v>0</v>
      </c>
      <c r="I63" s="11">
        <f>ROW()</f>
        <v>63</v>
      </c>
      <c r="J63" s="3"/>
      <c r="P63" s="1"/>
      <c r="T63" s="102"/>
      <c r="U63" s="102"/>
      <c r="W63" s="102"/>
      <c r="X63" s="11"/>
    </row>
    <row r="64" spans="1:24" x14ac:dyDescent="0.3">
      <c r="A64" s="1">
        <v>61</v>
      </c>
      <c r="B64" t="s">
        <v>300</v>
      </c>
      <c r="C64" t="s">
        <v>41</v>
      </c>
      <c r="D64" t="s">
        <v>106</v>
      </c>
      <c r="E64" s="102">
        <v>1.48</v>
      </c>
      <c r="F64" s="102">
        <v>3.93</v>
      </c>
      <c r="G64" cm="1">
        <f t="array" aca="1" ref="G64" ca="1">SUMIFS(OrdItem_Qty,OrdItem_ProdNm,B64,OrdItem_Type,"Purchase")-SUMIFS(OrdItem_Qty,OrdItem_ProdNm,B64,OrdItem_Type,"Sale")</f>
        <v>0</v>
      </c>
      <c r="H64" s="102">
        <f t="shared" ca="1" si="1"/>
        <v>0</v>
      </c>
      <c r="I64" s="11">
        <f>ROW()</f>
        <v>64</v>
      </c>
      <c r="J64" s="3"/>
      <c r="P64" s="1"/>
      <c r="T64" s="102"/>
      <c r="U64" s="102"/>
      <c r="W64" s="102"/>
      <c r="X64" s="11"/>
    </row>
    <row r="65" spans="1:24" x14ac:dyDescent="0.3">
      <c r="A65" s="1">
        <v>62</v>
      </c>
      <c r="B65" t="s">
        <v>301</v>
      </c>
      <c r="C65" t="s">
        <v>5</v>
      </c>
      <c r="D65" t="s">
        <v>70</v>
      </c>
      <c r="E65" s="102">
        <v>1.49</v>
      </c>
      <c r="F65" s="102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102">
        <f t="shared" ca="1" si="1"/>
        <v>0</v>
      </c>
      <c r="I65" s="11">
        <f>ROW()</f>
        <v>65</v>
      </c>
      <c r="J65" s="3"/>
      <c r="P65" s="1"/>
      <c r="T65" s="102"/>
      <c r="U65" s="102"/>
      <c r="W65" s="102"/>
      <c r="X65" s="11"/>
    </row>
    <row r="66" spans="1:24" x14ac:dyDescent="0.3">
      <c r="A66" s="1">
        <v>63</v>
      </c>
      <c r="B66" t="s">
        <v>302</v>
      </c>
      <c r="C66" t="s">
        <v>13</v>
      </c>
      <c r="D66" t="s">
        <v>78</v>
      </c>
      <c r="E66" s="102">
        <v>1.02</v>
      </c>
      <c r="F66" s="102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102">
        <f t="shared" ca="1" si="1"/>
        <v>0</v>
      </c>
      <c r="I66" s="11">
        <f>ROW()</f>
        <v>66</v>
      </c>
      <c r="J66" s="3"/>
      <c r="P66" s="1"/>
      <c r="T66" s="102"/>
      <c r="U66" s="102"/>
      <c r="W66" s="102"/>
      <c r="X66" s="11"/>
    </row>
    <row r="67" spans="1:24" x14ac:dyDescent="0.3">
      <c r="A67" s="1">
        <v>64</v>
      </c>
      <c r="B67" t="s">
        <v>303</v>
      </c>
      <c r="C67" t="s">
        <v>14</v>
      </c>
      <c r="D67" t="s">
        <v>79</v>
      </c>
      <c r="E67" s="102">
        <v>1.0900000000000001</v>
      </c>
      <c r="F67" s="102">
        <v>2.48</v>
      </c>
      <c r="G67" cm="1">
        <f t="array" aca="1" ref="G67" ca="1">SUMIFS(OrdItem_Qty,OrdItem_ProdNm,B67,OrdItem_Type,"Purchase")-SUMIFS(OrdItem_Qty,OrdItem_ProdNm,B67,OrdItem_Type,"Sale")</f>
        <v>0</v>
      </c>
      <c r="H67" s="102">
        <f t="shared" ca="1" si="1"/>
        <v>0</v>
      </c>
      <c r="I67" s="11">
        <f>ROW()</f>
        <v>67</v>
      </c>
      <c r="J67" s="3"/>
      <c r="P67" s="1"/>
      <c r="T67" s="102"/>
      <c r="U67" s="102"/>
      <c r="W67" s="102"/>
      <c r="X67" s="11"/>
    </row>
    <row r="68" spans="1:24" x14ac:dyDescent="0.3">
      <c r="A68" s="1">
        <v>65</v>
      </c>
      <c r="B68" t="s">
        <v>304</v>
      </c>
      <c r="C68" t="s">
        <v>6</v>
      </c>
      <c r="D68" t="s">
        <v>71</v>
      </c>
      <c r="E68" s="102">
        <v>1.53</v>
      </c>
      <c r="F68" s="102">
        <v>3.61</v>
      </c>
      <c r="G68" cm="1">
        <f t="array" aca="1" ref="G68" ca="1">SUMIFS(OrdItem_Qty,OrdItem_ProdNm,B68,OrdItem_Type,"Purchase")-SUMIFS(OrdItem_Qty,OrdItem_ProdNm,B68,OrdItem_Type,"Sale")</f>
        <v>0</v>
      </c>
      <c r="H68" s="102">
        <f t="shared" ca="1" si="1"/>
        <v>0</v>
      </c>
      <c r="I68" s="11">
        <f>ROW()</f>
        <v>68</v>
      </c>
      <c r="P68" s="1"/>
      <c r="T68" s="102"/>
      <c r="U68" s="102"/>
      <c r="W68" s="102"/>
      <c r="X68" s="11"/>
    </row>
    <row r="69" spans="1:24" x14ac:dyDescent="0.3">
      <c r="A69" s="1">
        <v>66</v>
      </c>
      <c r="B69" t="s">
        <v>348</v>
      </c>
      <c r="C69" t="s">
        <v>348</v>
      </c>
      <c r="E69" s="102"/>
      <c r="F69" s="102"/>
      <c r="G69" cm="1">
        <f t="array" aca="1" ref="G69" ca="1">SUMIFS(OrdItem_Qty,OrdItem_ProdNm,B69,OrdItem_Type,"Purchase")-SUMIFS(OrdItem_Qty,OrdItem_ProdNm,B69,OrdItem_Type,"Sale")</f>
        <v>0</v>
      </c>
      <c r="H69" s="102">
        <f t="shared" ca="1" si="1"/>
        <v>0</v>
      </c>
      <c r="I69" s="11">
        <f>ROW()</f>
        <v>69</v>
      </c>
      <c r="P69" s="1"/>
      <c r="T69" s="102"/>
      <c r="U69" s="102"/>
      <c r="W69" s="102"/>
      <c r="X69" s="11"/>
    </row>
    <row r="70" spans="1:24" x14ac:dyDescent="0.3">
      <c r="A70" s="1">
        <v>67</v>
      </c>
      <c r="B70" t="s">
        <v>401</v>
      </c>
      <c r="C70" t="s">
        <v>402</v>
      </c>
      <c r="D70" t="s">
        <v>352</v>
      </c>
      <c r="E70" s="102"/>
      <c r="F70" s="102"/>
      <c r="G70" cm="1">
        <f t="array" aca="1" ref="G70" ca="1">SUMIFS(OrdItem_Qty,OrdItem_ProdNm,B70,OrdItem_Type,"Purchase")-SUMIFS(OrdItem_Qty,OrdItem_ProdNm,B70,OrdItem_Type,"Sale")</f>
        <v>0</v>
      </c>
      <c r="H70" s="102">
        <f t="shared" ca="1" si="1"/>
        <v>0</v>
      </c>
      <c r="I70" s="11">
        <f>ROW()</f>
        <v>70</v>
      </c>
      <c r="P70" s="1"/>
      <c r="T70" s="102"/>
      <c r="U70" s="102"/>
      <c r="W70" s="102"/>
      <c r="X70" s="11"/>
    </row>
    <row r="71" spans="1:24" x14ac:dyDescent="0.3">
      <c r="A71" s="1">
        <v>68</v>
      </c>
      <c r="B71" t="s">
        <v>419</v>
      </c>
      <c r="E71" s="102">
        <v>1</v>
      </c>
      <c r="F71" s="102">
        <v>2</v>
      </c>
      <c r="G71" cm="1">
        <f t="array" aca="1" ref="G71" ca="1">SUMIFS(OrdItem_Qty,OrdItem_ProdNm,B71,OrdItem_Type,"Purchase")-SUMIFS(OrdItem_Qty,OrdItem_ProdNm,B71,OrdItem_Type,"Sale")</f>
        <v>0</v>
      </c>
      <c r="H71" s="102">
        <f t="shared" ca="1" si="1"/>
        <v>0</v>
      </c>
      <c r="I71" s="11">
        <f>ROW()</f>
        <v>71</v>
      </c>
      <c r="P71" s="1"/>
      <c r="T71" s="103"/>
      <c r="U71" s="103"/>
      <c r="W71" s="102"/>
      <c r="X71" s="11"/>
    </row>
    <row r="72" spans="1:24" x14ac:dyDescent="0.3">
      <c r="A72" s="1">
        <v>69</v>
      </c>
      <c r="B72" t="s">
        <v>421</v>
      </c>
      <c r="E72" s="103">
        <v>2</v>
      </c>
      <c r="F72" s="103">
        <v>3</v>
      </c>
      <c r="G72" cm="1">
        <f t="array" aca="1" ref="G72" ca="1">SUMIFS(OrdItem_Qty,OrdItem_ProdNm,B72,OrdItem_Type,"Purchase")-SUMIFS(OrdItem_Qty,OrdItem_ProdNm,B72,OrdItem_Type,"Sale")</f>
        <v>0</v>
      </c>
      <c r="H72" s="102">
        <f t="shared" ca="1" si="1"/>
        <v>0</v>
      </c>
      <c r="I72" s="11">
        <f>ROW()</f>
        <v>72</v>
      </c>
      <c r="P72" s="1"/>
      <c r="T72" s="103"/>
      <c r="U72" s="103"/>
      <c r="W72" s="103"/>
      <c r="X72" s="1"/>
    </row>
    <row r="73" spans="1:24" x14ac:dyDescent="0.3">
      <c r="A73" s="1">
        <v>70</v>
      </c>
      <c r="B73" t="s">
        <v>422</v>
      </c>
      <c r="E73" s="103">
        <v>1</v>
      </c>
      <c r="F73" s="103">
        <v>2</v>
      </c>
      <c r="G73" cm="1">
        <f t="array" aca="1" ref="G73" ca="1">SUMIFS(OrdItem_Qty,OrdItem_ProdNm,B73,OrdItem_Type,"Purchase")-SUMIFS(OrdItem_Qty,OrdItem_ProdNm,B73,OrdItem_Type,"Sale")</f>
        <v>0</v>
      </c>
      <c r="H73" s="103">
        <f t="shared" ca="1" si="1"/>
        <v>0</v>
      </c>
      <c r="I73" s="1">
        <f>ROW()</f>
        <v>73</v>
      </c>
    </row>
    <row r="74" spans="1:24" x14ac:dyDescent="0.3">
      <c r="A74" s="1">
        <v>71</v>
      </c>
      <c r="B74" t="s">
        <v>423</v>
      </c>
      <c r="E74" s="103">
        <v>1</v>
      </c>
      <c r="F74" s="103">
        <v>2</v>
      </c>
      <c r="G74" cm="1">
        <f t="array" aca="1" ref="G74" ca="1">SUMIFS(OrdItem_Qty,OrdItem_ProdNm,B74,OrdItem_Type,"Purchase")-SUMIFS(OrdItem_Qty,OrdItem_ProdNm,B74,OrdItem_Type,"Sale")</f>
        <v>0</v>
      </c>
      <c r="H74" s="103">
        <f t="shared" ca="1" si="1"/>
        <v>0</v>
      </c>
      <c r="I74" s="1">
        <f>ROW()</f>
        <v>74</v>
      </c>
    </row>
    <row r="86" spans="5:9" x14ac:dyDescent="0.3">
      <c r="E86" s="102"/>
      <c r="F86" s="102"/>
      <c r="H86" s="102"/>
      <c r="I86" s="11"/>
    </row>
    <row r="87" spans="5:9" x14ac:dyDescent="0.3">
      <c r="E87" s="102"/>
      <c r="F87" s="102"/>
      <c r="H87" s="102"/>
      <c r="I87" s="11"/>
    </row>
    <row r="88" spans="5:9" x14ac:dyDescent="0.3">
      <c r="E88" s="102"/>
      <c r="F88" s="102"/>
      <c r="H88" s="102"/>
      <c r="I88" s="11"/>
    </row>
    <row r="89" spans="5:9" x14ac:dyDescent="0.3">
      <c r="E89" s="102"/>
      <c r="F89" s="102"/>
      <c r="H89" s="102"/>
      <c r="I89" s="11"/>
    </row>
    <row r="90" spans="5:9" x14ac:dyDescent="0.3">
      <c r="E90" s="102"/>
      <c r="F90" s="102"/>
      <c r="H90" s="102"/>
      <c r="I90" s="11"/>
    </row>
    <row r="91" spans="5:9" x14ac:dyDescent="0.3">
      <c r="E91" s="102"/>
      <c r="F91" s="102"/>
      <c r="H91" s="102"/>
      <c r="I91" s="11"/>
    </row>
    <row r="92" spans="5:9" x14ac:dyDescent="0.3">
      <c r="E92" s="102"/>
      <c r="F92" s="102"/>
      <c r="H92" s="102"/>
      <c r="I92" s="11"/>
    </row>
    <row r="93" spans="5:9" x14ac:dyDescent="0.3">
      <c r="E93" s="102"/>
      <c r="F93" s="102"/>
      <c r="H93" s="102"/>
      <c r="I93" s="11"/>
    </row>
    <row r="94" spans="5:9" x14ac:dyDescent="0.3">
      <c r="E94" s="102"/>
      <c r="F94" s="102"/>
      <c r="H94" s="102"/>
      <c r="I94" s="11"/>
    </row>
    <row r="95" spans="5:9" x14ac:dyDescent="0.3">
      <c r="E95" s="102"/>
      <c r="F95" s="102"/>
      <c r="H95" s="102"/>
      <c r="I95" s="11"/>
    </row>
    <row r="96" spans="5:9" x14ac:dyDescent="0.3">
      <c r="E96" s="102"/>
      <c r="F96" s="102"/>
      <c r="H96" s="102"/>
      <c r="I96" s="11"/>
    </row>
    <row r="97" spans="5:9" x14ac:dyDescent="0.3">
      <c r="E97" s="102"/>
      <c r="F97" s="102"/>
      <c r="H97" s="102"/>
      <c r="I97" s="11"/>
    </row>
    <row r="98" spans="5:9" x14ac:dyDescent="0.3">
      <c r="E98" s="102"/>
      <c r="F98" s="102"/>
      <c r="H98" s="102"/>
      <c r="I98" s="11"/>
    </row>
    <row r="99" spans="5:9" x14ac:dyDescent="0.3">
      <c r="E99" s="102"/>
      <c r="F99" s="102"/>
      <c r="H99" s="102"/>
      <c r="I99" s="11"/>
    </row>
    <row r="100" spans="5:9" x14ac:dyDescent="0.3">
      <c r="E100" s="102"/>
      <c r="F100" s="102"/>
      <c r="H100" s="102"/>
      <c r="I100" s="11"/>
    </row>
    <row r="101" spans="5:9" x14ac:dyDescent="0.3">
      <c r="E101" s="102"/>
      <c r="F101" s="102"/>
      <c r="H101" s="102"/>
      <c r="I101" s="11"/>
    </row>
    <row r="102" spans="5:9" x14ac:dyDescent="0.3">
      <c r="E102" s="102"/>
      <c r="F102" s="102"/>
      <c r="H102" s="102"/>
      <c r="I102" s="11"/>
    </row>
    <row r="103" spans="5:9" x14ac:dyDescent="0.3">
      <c r="E103" s="102"/>
      <c r="F103" s="102"/>
      <c r="H103" s="102"/>
      <c r="I103" s="11"/>
    </row>
    <row r="104" spans="5:9" x14ac:dyDescent="0.3">
      <c r="E104" s="102"/>
      <c r="F104" s="102"/>
      <c r="H104" s="102"/>
      <c r="I104" s="11"/>
    </row>
    <row r="105" spans="5:9" x14ac:dyDescent="0.3">
      <c r="E105" s="102"/>
      <c r="F105" s="102"/>
      <c r="H105" s="102"/>
      <c r="I105" s="11"/>
    </row>
    <row r="106" spans="5:9" x14ac:dyDescent="0.3">
      <c r="E106" s="102"/>
      <c r="F106" s="102"/>
      <c r="H106" s="102"/>
      <c r="I106" s="11"/>
    </row>
    <row r="107" spans="5:9" x14ac:dyDescent="0.3">
      <c r="E107" s="102"/>
      <c r="F107" s="102"/>
      <c r="H107" s="102"/>
      <c r="I107" s="11"/>
    </row>
    <row r="108" spans="5:9" x14ac:dyDescent="0.3">
      <c r="E108" s="102"/>
      <c r="F108" s="102"/>
      <c r="H108" s="102"/>
      <c r="I108" s="11"/>
    </row>
    <row r="109" spans="5:9" x14ac:dyDescent="0.3">
      <c r="E109" s="102"/>
      <c r="F109" s="102"/>
      <c r="H109" s="102"/>
      <c r="I109" s="11"/>
    </row>
    <row r="110" spans="5:9" x14ac:dyDescent="0.3">
      <c r="E110" s="102"/>
      <c r="F110" s="102"/>
      <c r="H110" s="102"/>
      <c r="I110" s="11"/>
    </row>
    <row r="111" spans="5:9" x14ac:dyDescent="0.3">
      <c r="E111" s="102"/>
      <c r="F111" s="102"/>
      <c r="H111" s="102"/>
      <c r="I111" s="11"/>
    </row>
    <row r="112" spans="5:9" x14ac:dyDescent="0.3">
      <c r="E112" s="102"/>
      <c r="F112" s="102"/>
      <c r="H112" s="102"/>
      <c r="I112" s="11"/>
    </row>
    <row r="113" spans="5:9" x14ac:dyDescent="0.3">
      <c r="E113" s="102"/>
      <c r="F113" s="102"/>
      <c r="H113" s="102"/>
      <c r="I113" s="11"/>
    </row>
    <row r="114" spans="5:9" x14ac:dyDescent="0.3">
      <c r="E114" s="102"/>
      <c r="F114" s="102"/>
      <c r="H114" s="102"/>
      <c r="I114" s="11"/>
    </row>
    <row r="115" spans="5:9" x14ac:dyDescent="0.3">
      <c r="E115" s="102"/>
      <c r="F115" s="102"/>
      <c r="H115" s="102"/>
      <c r="I115" s="11"/>
    </row>
    <row r="116" spans="5:9" x14ac:dyDescent="0.3">
      <c r="E116" s="102"/>
      <c r="F116" s="102"/>
      <c r="H116" s="102"/>
      <c r="I116" s="11"/>
    </row>
    <row r="117" spans="5:9" x14ac:dyDescent="0.3">
      <c r="E117" s="102"/>
      <c r="F117" s="102"/>
      <c r="H117" s="102"/>
      <c r="I117" s="11"/>
    </row>
    <row r="118" spans="5:9" x14ac:dyDescent="0.3">
      <c r="E118" s="102"/>
      <c r="F118" s="102"/>
      <c r="H118" s="102"/>
      <c r="I118" s="11"/>
    </row>
    <row r="119" spans="5:9" x14ac:dyDescent="0.3">
      <c r="E119" s="102"/>
      <c r="F119" s="102"/>
      <c r="H119" s="102"/>
      <c r="I119" s="11"/>
    </row>
    <row r="120" spans="5:9" x14ac:dyDescent="0.3">
      <c r="E120" s="102"/>
      <c r="F120" s="102"/>
      <c r="H120" s="102"/>
      <c r="I120" s="11"/>
    </row>
    <row r="121" spans="5:9" x14ac:dyDescent="0.3">
      <c r="E121" s="102"/>
      <c r="F121" s="102"/>
      <c r="H121" s="102"/>
      <c r="I121" s="11"/>
    </row>
    <row r="122" spans="5:9" x14ac:dyDescent="0.3">
      <c r="E122" s="102"/>
      <c r="F122" s="102"/>
      <c r="H122" s="102"/>
      <c r="I122" s="11"/>
    </row>
    <row r="123" spans="5:9" x14ac:dyDescent="0.3">
      <c r="E123" s="102"/>
      <c r="F123" s="102"/>
      <c r="H123" s="102"/>
      <c r="I123" s="11"/>
    </row>
    <row r="124" spans="5:9" x14ac:dyDescent="0.3">
      <c r="E124" s="102"/>
      <c r="F124" s="102"/>
      <c r="H124" s="102"/>
      <c r="I124" s="11"/>
    </row>
    <row r="125" spans="5:9" x14ac:dyDescent="0.3">
      <c r="E125" s="102"/>
      <c r="F125" s="102"/>
      <c r="H125" s="102"/>
      <c r="I125" s="11"/>
    </row>
    <row r="126" spans="5:9" x14ac:dyDescent="0.3">
      <c r="E126" s="102"/>
      <c r="F126" s="102"/>
      <c r="H126" s="102"/>
      <c r="I126" s="11"/>
    </row>
    <row r="127" spans="5:9" x14ac:dyDescent="0.3">
      <c r="E127" s="102"/>
      <c r="F127" s="102"/>
      <c r="H127" s="102"/>
      <c r="I127" s="11"/>
    </row>
    <row r="128" spans="5:9" x14ac:dyDescent="0.3">
      <c r="E128" s="102"/>
      <c r="F128" s="102"/>
      <c r="H128" s="102"/>
      <c r="I128" s="11"/>
    </row>
    <row r="129" spans="5:9" x14ac:dyDescent="0.3">
      <c r="E129" s="102"/>
      <c r="F129" s="102"/>
      <c r="H129" s="102"/>
      <c r="I129" s="11"/>
    </row>
    <row r="130" spans="5:9" x14ac:dyDescent="0.3">
      <c r="E130" s="102"/>
      <c r="F130" s="102"/>
      <c r="H130" s="102"/>
      <c r="I130" s="11"/>
    </row>
    <row r="131" spans="5:9" x14ac:dyDescent="0.3">
      <c r="E131" s="102"/>
      <c r="F131" s="102"/>
      <c r="H131" s="102"/>
      <c r="I131" s="11"/>
    </row>
    <row r="132" spans="5:9" x14ac:dyDescent="0.3">
      <c r="E132" s="102"/>
      <c r="F132" s="102"/>
      <c r="H132" s="102"/>
      <c r="I132" s="11"/>
    </row>
    <row r="133" spans="5:9" x14ac:dyDescent="0.3">
      <c r="E133" s="102"/>
      <c r="F133" s="102"/>
      <c r="H133" s="102"/>
      <c r="I133" s="11"/>
    </row>
    <row r="134" spans="5:9" x14ac:dyDescent="0.3">
      <c r="E134" s="102"/>
      <c r="F134" s="102"/>
      <c r="H134" s="102"/>
      <c r="I134" s="11"/>
    </row>
    <row r="135" spans="5:9" x14ac:dyDescent="0.3">
      <c r="E135" s="102"/>
      <c r="F135" s="102"/>
      <c r="H135" s="102"/>
      <c r="I135" s="11"/>
    </row>
    <row r="136" spans="5:9" x14ac:dyDescent="0.3">
      <c r="E136" s="102"/>
      <c r="F136" s="102"/>
      <c r="H136" s="102"/>
      <c r="I136" s="11"/>
    </row>
    <row r="137" spans="5:9" x14ac:dyDescent="0.3">
      <c r="E137" s="102"/>
      <c r="F137" s="102"/>
      <c r="H137" s="102"/>
      <c r="I137" s="11"/>
    </row>
    <row r="138" spans="5:9" x14ac:dyDescent="0.3">
      <c r="E138" s="102"/>
      <c r="F138" s="102"/>
      <c r="H138" s="102"/>
      <c r="I138" s="11"/>
    </row>
    <row r="139" spans="5:9" x14ac:dyDescent="0.3">
      <c r="E139" s="102"/>
      <c r="F139" s="102"/>
      <c r="H139" s="102"/>
      <c r="I139" s="11"/>
    </row>
    <row r="140" spans="5:9" x14ac:dyDescent="0.3">
      <c r="E140" s="102"/>
      <c r="F140" s="102"/>
      <c r="H140" s="102"/>
      <c r="I140" s="11"/>
    </row>
    <row r="141" spans="5:9" x14ac:dyDescent="0.3">
      <c r="E141" s="102"/>
      <c r="F141" s="102"/>
      <c r="H141" s="102"/>
      <c r="I141" s="11"/>
    </row>
    <row r="142" spans="5:9" x14ac:dyDescent="0.3">
      <c r="E142" s="102"/>
      <c r="F142" s="102"/>
      <c r="H142" s="102"/>
      <c r="I142" s="11"/>
    </row>
    <row r="143" spans="5:9" x14ac:dyDescent="0.3">
      <c r="E143" s="102"/>
      <c r="F143" s="102"/>
      <c r="H143" s="102"/>
      <c r="I143" s="11"/>
    </row>
    <row r="144" spans="5:9" x14ac:dyDescent="0.3">
      <c r="E144" s="102"/>
      <c r="F144" s="102"/>
      <c r="H144" s="102"/>
      <c r="I144" s="11"/>
    </row>
    <row r="145" spans="2:9" x14ac:dyDescent="0.3">
      <c r="E145" s="102"/>
      <c r="F145" s="102"/>
      <c r="H145" s="102"/>
      <c r="I145" s="11"/>
    </row>
    <row r="146" spans="2:9" x14ac:dyDescent="0.3">
      <c r="E146" s="102"/>
      <c r="F146" s="102"/>
      <c r="H146" s="102"/>
      <c r="I146" s="11"/>
    </row>
    <row r="147" spans="2:9" x14ac:dyDescent="0.3">
      <c r="E147" s="102"/>
      <c r="F147" s="102"/>
      <c r="H147" s="102"/>
      <c r="I147" s="11"/>
    </row>
    <row r="148" spans="2:9" x14ac:dyDescent="0.3">
      <c r="E148" s="102"/>
      <c r="F148" s="102"/>
      <c r="H148" s="102"/>
      <c r="I148" s="11"/>
    </row>
    <row r="149" spans="2:9" x14ac:dyDescent="0.3">
      <c r="E149" s="102"/>
      <c r="F149" s="102"/>
      <c r="H149" s="102"/>
      <c r="I149" s="11"/>
    </row>
    <row r="150" spans="2:9" x14ac:dyDescent="0.3">
      <c r="E150" s="102"/>
      <c r="F150" s="102"/>
      <c r="H150" s="102"/>
      <c r="I150" s="11"/>
    </row>
    <row r="151" spans="2:9" x14ac:dyDescent="0.3">
      <c r="E151" s="102"/>
      <c r="F151" s="102"/>
      <c r="H151" s="102"/>
      <c r="I151" s="11"/>
    </row>
    <row r="152" spans="2:9" x14ac:dyDescent="0.3">
      <c r="E152" s="102"/>
      <c r="F152" s="102"/>
      <c r="H152" s="102"/>
      <c r="I152" s="11"/>
    </row>
    <row r="153" spans="2:9" x14ac:dyDescent="0.3">
      <c r="E153" s="102"/>
      <c r="F153" s="102"/>
      <c r="H153" s="102"/>
      <c r="I153" s="11"/>
    </row>
    <row r="154" spans="2:9" x14ac:dyDescent="0.3">
      <c r="E154" s="102"/>
      <c r="F154" s="102"/>
      <c r="H154" s="102"/>
      <c r="I154" s="11"/>
    </row>
    <row r="155" spans="2:9" x14ac:dyDescent="0.3">
      <c r="B155" s="4"/>
      <c r="E155" s="102"/>
      <c r="F155" s="102"/>
      <c r="H155" s="102"/>
      <c r="I155" s="11"/>
    </row>
    <row r="156" spans="2:9" x14ac:dyDescent="0.3">
      <c r="E156" s="102"/>
      <c r="F156" s="102"/>
      <c r="H156" s="102"/>
      <c r="I156" s="11"/>
    </row>
    <row r="157" spans="2:9" x14ac:dyDescent="0.3">
      <c r="E157" s="102"/>
      <c r="F157" s="102"/>
      <c r="H157" s="102"/>
      <c r="I157" s="11"/>
    </row>
    <row r="158" spans="2:9" x14ac:dyDescent="0.3">
      <c r="E158" s="102"/>
      <c r="F158" s="102"/>
      <c r="H158" s="102"/>
      <c r="I158" s="11"/>
    </row>
    <row r="159" spans="2:9" x14ac:dyDescent="0.3">
      <c r="E159" s="102"/>
      <c r="F159" s="102"/>
      <c r="H159" s="102"/>
      <c r="I159" s="11"/>
    </row>
    <row r="160" spans="2:9" x14ac:dyDescent="0.3">
      <c r="E160" s="102"/>
      <c r="F160" s="102"/>
      <c r="H160" s="102"/>
      <c r="I160" s="11"/>
    </row>
    <row r="161" spans="5:9" x14ac:dyDescent="0.3">
      <c r="E161" s="102"/>
      <c r="F161" s="102"/>
      <c r="H161" s="102"/>
      <c r="I161" s="11"/>
    </row>
    <row r="162" spans="5:9" x14ac:dyDescent="0.3">
      <c r="E162" s="102"/>
      <c r="F162" s="102"/>
      <c r="H162" s="102"/>
      <c r="I162" s="11"/>
    </row>
    <row r="163" spans="5:9" x14ac:dyDescent="0.3">
      <c r="E163" s="102"/>
      <c r="F163" s="102"/>
      <c r="H163" s="102"/>
      <c r="I163" s="11"/>
    </row>
    <row r="164" spans="5:9" x14ac:dyDescent="0.3">
      <c r="E164" s="102"/>
      <c r="F164" s="102"/>
      <c r="H164" s="102"/>
      <c r="I164" s="11"/>
    </row>
    <row r="165" spans="5:9" x14ac:dyDescent="0.3">
      <c r="E165" s="102"/>
      <c r="F165" s="102"/>
      <c r="H165" s="102"/>
      <c r="I165" s="11"/>
    </row>
    <row r="166" spans="5:9" x14ac:dyDescent="0.3">
      <c r="E166" s="102"/>
      <c r="F166" s="102"/>
      <c r="H166" s="102"/>
      <c r="I166" s="11"/>
    </row>
    <row r="167" spans="5:9" x14ac:dyDescent="0.3">
      <c r="E167" s="102"/>
      <c r="F167" s="102"/>
      <c r="H167" s="102"/>
      <c r="I167" s="11"/>
    </row>
    <row r="168" spans="5:9" x14ac:dyDescent="0.3">
      <c r="E168" s="102"/>
      <c r="F168" s="102"/>
      <c r="H168" s="102"/>
      <c r="I168" s="11"/>
    </row>
    <row r="169" spans="5:9" x14ac:dyDescent="0.3">
      <c r="E169" s="102"/>
      <c r="F169" s="102"/>
      <c r="H169" s="102"/>
      <c r="I169" s="11"/>
    </row>
    <row r="170" spans="5:9" x14ac:dyDescent="0.3">
      <c r="E170" s="102"/>
      <c r="F170" s="102"/>
      <c r="H170" s="102"/>
      <c r="I170" s="11"/>
    </row>
    <row r="171" spans="5:9" x14ac:dyDescent="0.3">
      <c r="E171" s="102"/>
      <c r="F171" s="102"/>
      <c r="H171" s="102"/>
      <c r="I171" s="11"/>
    </row>
    <row r="172" spans="5:9" x14ac:dyDescent="0.3">
      <c r="E172" s="102"/>
      <c r="F172" s="102"/>
      <c r="H172" s="102"/>
      <c r="I172" s="11"/>
    </row>
    <row r="173" spans="5:9" x14ac:dyDescent="0.3">
      <c r="E173" s="102"/>
      <c r="F173" s="102"/>
      <c r="H173" s="102"/>
      <c r="I173" s="11"/>
    </row>
    <row r="174" spans="5:9" x14ac:dyDescent="0.3">
      <c r="E174" s="102"/>
      <c r="F174" s="102"/>
      <c r="H174" s="102"/>
      <c r="I174" s="11"/>
    </row>
    <row r="175" spans="5:9" x14ac:dyDescent="0.3">
      <c r="E175" s="102"/>
      <c r="F175" s="102"/>
      <c r="H175" s="102"/>
      <c r="I175" s="11"/>
    </row>
    <row r="176" spans="5:9" x14ac:dyDescent="0.3">
      <c r="E176" s="102"/>
      <c r="F176" s="102"/>
      <c r="H176" s="102"/>
      <c r="I176" s="11"/>
    </row>
    <row r="177" spans="5:9" x14ac:dyDescent="0.3">
      <c r="E177" s="102"/>
      <c r="F177" s="102"/>
      <c r="H177" s="102"/>
      <c r="I177" s="11"/>
    </row>
    <row r="178" spans="5:9" x14ac:dyDescent="0.3">
      <c r="E178" s="102"/>
      <c r="F178" s="102"/>
      <c r="H178" s="102"/>
      <c r="I178" s="11"/>
    </row>
    <row r="179" spans="5:9" x14ac:dyDescent="0.3">
      <c r="E179" s="102"/>
      <c r="F179" s="102"/>
      <c r="H179" s="102"/>
      <c r="I179" s="11"/>
    </row>
    <row r="180" spans="5:9" x14ac:dyDescent="0.3">
      <c r="E180" s="102"/>
      <c r="F180" s="102"/>
      <c r="H180" s="102"/>
      <c r="I180" s="11"/>
    </row>
    <row r="181" spans="5:9" x14ac:dyDescent="0.3">
      <c r="E181" s="102"/>
      <c r="F181" s="102"/>
      <c r="H181" s="102"/>
      <c r="I181" s="11"/>
    </row>
    <row r="182" spans="5:9" x14ac:dyDescent="0.3">
      <c r="E182" s="102"/>
      <c r="F182" s="102"/>
      <c r="H182" s="102"/>
      <c r="I182" s="11"/>
    </row>
    <row r="183" spans="5:9" x14ac:dyDescent="0.3">
      <c r="E183" s="102"/>
      <c r="F183" s="102"/>
      <c r="H183" s="102"/>
      <c r="I183" s="11"/>
    </row>
    <row r="184" spans="5:9" x14ac:dyDescent="0.3">
      <c r="E184" s="102"/>
      <c r="F184" s="102"/>
      <c r="H184" s="102"/>
      <c r="I184" s="11"/>
    </row>
    <row r="185" spans="5:9" x14ac:dyDescent="0.3">
      <c r="E185" s="102"/>
      <c r="F185" s="102"/>
      <c r="H185" s="102"/>
      <c r="I185" s="11"/>
    </row>
    <row r="186" spans="5:9" x14ac:dyDescent="0.3">
      <c r="E186" s="102"/>
      <c r="F186" s="102"/>
      <c r="H186" s="102"/>
      <c r="I186" s="11"/>
    </row>
    <row r="187" spans="5:9" x14ac:dyDescent="0.3">
      <c r="E187" s="102"/>
      <c r="F187" s="102"/>
      <c r="H187" s="102"/>
      <c r="I187" s="11"/>
    </row>
    <row r="188" spans="5:9" x14ac:dyDescent="0.3">
      <c r="E188" s="102"/>
      <c r="F188" s="102"/>
      <c r="H188" s="102"/>
      <c r="I188" s="11"/>
    </row>
    <row r="189" spans="5:9" x14ac:dyDescent="0.3">
      <c r="E189" s="102"/>
      <c r="F189" s="102"/>
      <c r="H189" s="102"/>
      <c r="I189" s="11"/>
    </row>
    <row r="190" spans="5:9" x14ac:dyDescent="0.3">
      <c r="E190" s="102"/>
      <c r="F190" s="102"/>
      <c r="H190" s="102"/>
      <c r="I190" s="11"/>
    </row>
    <row r="191" spans="5:9" x14ac:dyDescent="0.3">
      <c r="E191" s="102"/>
      <c r="F191" s="102"/>
      <c r="H191" s="102"/>
      <c r="I191" s="11"/>
    </row>
    <row r="192" spans="5:9" x14ac:dyDescent="0.3">
      <c r="E192" s="102"/>
      <c r="F192" s="102"/>
      <c r="H192" s="102"/>
      <c r="I192" s="11"/>
    </row>
    <row r="193" spans="5:9" x14ac:dyDescent="0.3">
      <c r="E193" s="102"/>
      <c r="F193" s="102"/>
      <c r="H193" s="102"/>
      <c r="I193" s="11"/>
    </row>
    <row r="194" spans="5:9" x14ac:dyDescent="0.3">
      <c r="E194" s="102"/>
      <c r="F194" s="102"/>
      <c r="H194" s="102"/>
      <c r="I194" s="11"/>
    </row>
    <row r="195" spans="5:9" x14ac:dyDescent="0.3">
      <c r="E195" s="102"/>
      <c r="F195" s="102"/>
      <c r="H195" s="102"/>
      <c r="I195" s="11"/>
    </row>
    <row r="196" spans="5:9" x14ac:dyDescent="0.3">
      <c r="E196" s="102"/>
      <c r="F196" s="102"/>
      <c r="H196" s="102"/>
      <c r="I196" s="11"/>
    </row>
    <row r="197" spans="5:9" x14ac:dyDescent="0.3">
      <c r="E197" s="102"/>
      <c r="F197" s="102"/>
      <c r="H197" s="102"/>
      <c r="I197" s="11"/>
    </row>
    <row r="198" spans="5:9" x14ac:dyDescent="0.3">
      <c r="E198" s="102"/>
      <c r="F198" s="102"/>
      <c r="H198" s="102"/>
      <c r="I198" s="11"/>
    </row>
    <row r="199" spans="5:9" x14ac:dyDescent="0.3">
      <c r="E199" s="102"/>
      <c r="F199" s="102"/>
      <c r="H199" s="102"/>
      <c r="I199" s="11"/>
    </row>
    <row r="200" spans="5:9" x14ac:dyDescent="0.3">
      <c r="E200" s="102"/>
      <c r="F200" s="102"/>
      <c r="H200" s="102"/>
      <c r="I200" s="11"/>
    </row>
    <row r="201" spans="5:9" x14ac:dyDescent="0.3">
      <c r="E201" s="102"/>
      <c r="F201" s="102"/>
      <c r="H201" s="102"/>
      <c r="I201" s="11"/>
    </row>
    <row r="202" spans="5:9" x14ac:dyDescent="0.3">
      <c r="E202" s="102"/>
      <c r="F202" s="102"/>
      <c r="H202" s="102"/>
      <c r="I202" s="11"/>
    </row>
    <row r="203" spans="5:9" x14ac:dyDescent="0.3">
      <c r="E203" s="102"/>
      <c r="F203" s="102"/>
      <c r="H203" s="102"/>
      <c r="I203" s="11"/>
    </row>
    <row r="204" spans="5:9" x14ac:dyDescent="0.3">
      <c r="E204" s="102"/>
      <c r="F204" s="102"/>
      <c r="H204" s="102"/>
      <c r="I204" s="11"/>
    </row>
    <row r="205" spans="5:9" x14ac:dyDescent="0.3">
      <c r="E205" s="102"/>
      <c r="F205" s="102"/>
      <c r="H205" s="102"/>
      <c r="I205" s="11"/>
    </row>
    <row r="206" spans="5:9" x14ac:dyDescent="0.3">
      <c r="E206" s="102"/>
      <c r="F206" s="102"/>
      <c r="H206" s="102"/>
      <c r="I206" s="11"/>
    </row>
    <row r="207" spans="5:9" x14ac:dyDescent="0.3">
      <c r="E207" s="102"/>
      <c r="F207" s="102"/>
      <c r="H207" s="102"/>
      <c r="I207" s="11"/>
    </row>
    <row r="208" spans="5:9" x14ac:dyDescent="0.3">
      <c r="E208" s="102"/>
      <c r="F208" s="102"/>
      <c r="H208" s="102"/>
      <c r="I208" s="11"/>
    </row>
    <row r="209" spans="5:9" x14ac:dyDescent="0.3">
      <c r="E209" s="102"/>
      <c r="F209" s="102"/>
      <c r="H209" s="102"/>
      <c r="I209" s="11"/>
    </row>
    <row r="210" spans="5:9" x14ac:dyDescent="0.3">
      <c r="E210" s="102"/>
      <c r="F210" s="102"/>
      <c r="H210" s="102"/>
      <c r="I210" s="11"/>
    </row>
    <row r="211" spans="5:9" x14ac:dyDescent="0.3">
      <c r="E211" s="102"/>
      <c r="F211" s="102"/>
      <c r="H211" s="102"/>
      <c r="I211" s="11"/>
    </row>
    <row r="212" spans="5:9" x14ac:dyDescent="0.3">
      <c r="E212" s="102"/>
      <c r="F212" s="102"/>
      <c r="H212" s="102"/>
      <c r="I212" s="11"/>
    </row>
    <row r="213" spans="5:9" x14ac:dyDescent="0.3">
      <c r="E213" s="102"/>
      <c r="F213" s="102"/>
      <c r="H213" s="102"/>
      <c r="I213" s="11"/>
    </row>
    <row r="214" spans="5:9" x14ac:dyDescent="0.3">
      <c r="E214" s="102"/>
      <c r="F214" s="102"/>
      <c r="H214" s="102"/>
      <c r="I214" s="11"/>
    </row>
    <row r="215" spans="5:9" x14ac:dyDescent="0.3">
      <c r="E215" s="102"/>
      <c r="F215" s="102"/>
      <c r="H215" s="102"/>
      <c r="I215" s="11"/>
    </row>
    <row r="216" spans="5:9" x14ac:dyDescent="0.3">
      <c r="E216" s="102"/>
      <c r="F216" s="102"/>
      <c r="H216" s="102"/>
      <c r="I216" s="11"/>
    </row>
    <row r="217" spans="5:9" x14ac:dyDescent="0.3">
      <c r="E217" s="102"/>
      <c r="F217" s="102"/>
      <c r="H217" s="102"/>
      <c r="I217" s="11"/>
    </row>
    <row r="218" spans="5:9" x14ac:dyDescent="0.3">
      <c r="E218" s="102"/>
      <c r="F218" s="102"/>
      <c r="H218" s="102"/>
      <c r="I218" s="11"/>
    </row>
    <row r="219" spans="5:9" x14ac:dyDescent="0.3">
      <c r="E219" s="102"/>
      <c r="F219" s="102"/>
      <c r="H219" s="102"/>
      <c r="I219" s="11"/>
    </row>
    <row r="220" spans="5:9" x14ac:dyDescent="0.3">
      <c r="E220" s="102"/>
      <c r="F220" s="102"/>
      <c r="H220" s="102"/>
      <c r="I220" s="11"/>
    </row>
    <row r="221" spans="5:9" x14ac:dyDescent="0.3">
      <c r="E221" s="102"/>
      <c r="F221" s="102"/>
      <c r="H221" s="102"/>
      <c r="I221" s="11"/>
    </row>
    <row r="222" spans="5:9" x14ac:dyDescent="0.3">
      <c r="E222" s="102"/>
      <c r="F222" s="102"/>
      <c r="H222" s="102"/>
      <c r="I222" s="11"/>
    </row>
    <row r="223" spans="5:9" x14ac:dyDescent="0.3">
      <c r="E223" s="102"/>
      <c r="F223" s="102"/>
      <c r="H223" s="102"/>
      <c r="I223" s="11"/>
    </row>
    <row r="224" spans="5:9" x14ac:dyDescent="0.3">
      <c r="E224" s="102"/>
      <c r="F224" s="102"/>
      <c r="H224" s="102"/>
      <c r="I224" s="11"/>
    </row>
    <row r="225" spans="5:9" x14ac:dyDescent="0.3">
      <c r="E225" s="102"/>
      <c r="F225" s="102"/>
      <c r="H225" s="102"/>
      <c r="I225" s="11"/>
    </row>
    <row r="226" spans="5:9" x14ac:dyDescent="0.3">
      <c r="E226" s="102"/>
      <c r="F226" s="102"/>
      <c r="H226" s="102"/>
      <c r="I226" s="11"/>
    </row>
    <row r="227" spans="5:9" x14ac:dyDescent="0.3">
      <c r="E227" s="102"/>
      <c r="F227" s="102"/>
      <c r="H227" s="102"/>
      <c r="I227" s="11"/>
    </row>
    <row r="228" spans="5:9" x14ac:dyDescent="0.3">
      <c r="E228" s="102"/>
      <c r="F228" s="102"/>
      <c r="H228" s="102"/>
      <c r="I228" s="11"/>
    </row>
    <row r="229" spans="5:9" x14ac:dyDescent="0.3">
      <c r="E229" s="102"/>
      <c r="F229" s="102"/>
      <c r="H229" s="102"/>
      <c r="I229" s="11"/>
    </row>
    <row r="230" spans="5:9" x14ac:dyDescent="0.3">
      <c r="E230" s="102"/>
      <c r="F230" s="102"/>
      <c r="H230" s="102"/>
      <c r="I230" s="11"/>
    </row>
    <row r="231" spans="5:9" x14ac:dyDescent="0.3">
      <c r="E231" s="102"/>
      <c r="F231" s="102"/>
      <c r="H231" s="102"/>
      <c r="I231" s="11"/>
    </row>
    <row r="232" spans="5:9" x14ac:dyDescent="0.3">
      <c r="E232" s="102"/>
      <c r="F232" s="102"/>
      <c r="H232" s="102"/>
      <c r="I232" s="11"/>
    </row>
    <row r="233" spans="5:9" x14ac:dyDescent="0.3">
      <c r="E233" s="102"/>
      <c r="F233" s="102"/>
      <c r="H233" s="102"/>
      <c r="I233" s="11"/>
    </row>
    <row r="234" spans="5:9" x14ac:dyDescent="0.3">
      <c r="E234" s="102"/>
      <c r="F234" s="102"/>
      <c r="H234" s="102"/>
      <c r="I234" s="11"/>
    </row>
    <row r="235" spans="5:9" x14ac:dyDescent="0.3">
      <c r="E235" s="102"/>
      <c r="F235" s="102"/>
      <c r="H235" s="102"/>
      <c r="I235" s="11"/>
    </row>
    <row r="236" spans="5:9" x14ac:dyDescent="0.3">
      <c r="E236" s="102"/>
      <c r="F236" s="102"/>
      <c r="H236" s="102"/>
      <c r="I236" s="11"/>
    </row>
    <row r="237" spans="5:9" x14ac:dyDescent="0.3">
      <c r="E237" s="102"/>
      <c r="F237" s="102"/>
      <c r="H237" s="102"/>
      <c r="I237" s="11"/>
    </row>
    <row r="238" spans="5:9" x14ac:dyDescent="0.3">
      <c r="E238" s="102"/>
      <c r="F238" s="102"/>
      <c r="H238" s="102"/>
      <c r="I238" s="11"/>
    </row>
    <row r="239" spans="5:9" x14ac:dyDescent="0.3">
      <c r="E239" s="102"/>
      <c r="F239" s="102"/>
      <c r="H239" s="102"/>
      <c r="I239" s="11"/>
    </row>
    <row r="240" spans="5:9" x14ac:dyDescent="0.3">
      <c r="E240" s="102"/>
      <c r="F240" s="102"/>
      <c r="H240" s="102"/>
      <c r="I240" s="11"/>
    </row>
    <row r="241" spans="5:9" x14ac:dyDescent="0.3">
      <c r="E241" s="102"/>
      <c r="F241" s="102"/>
      <c r="H241" s="102"/>
      <c r="I241" s="11"/>
    </row>
    <row r="242" spans="5:9" x14ac:dyDescent="0.3">
      <c r="E242" s="102"/>
      <c r="F242" s="102"/>
      <c r="H242" s="102"/>
      <c r="I242" s="11"/>
    </row>
    <row r="243" spans="5:9" x14ac:dyDescent="0.3">
      <c r="E243" s="102"/>
      <c r="F243" s="102"/>
      <c r="H243" s="102"/>
      <c r="I243" s="11"/>
    </row>
    <row r="244" spans="5:9" x14ac:dyDescent="0.3">
      <c r="E244" s="102"/>
      <c r="F244" s="102"/>
      <c r="H244" s="102"/>
      <c r="I244" s="11"/>
    </row>
    <row r="245" spans="5:9" x14ac:dyDescent="0.3">
      <c r="E245" s="102"/>
      <c r="F245" s="102"/>
      <c r="H245" s="102"/>
      <c r="I245" s="11"/>
    </row>
    <row r="246" spans="5:9" x14ac:dyDescent="0.3">
      <c r="E246" s="102"/>
      <c r="F246" s="102"/>
      <c r="H246" s="102"/>
      <c r="I246" s="11"/>
    </row>
    <row r="247" spans="5:9" x14ac:dyDescent="0.3">
      <c r="E247" s="102"/>
      <c r="F247" s="102"/>
      <c r="H247" s="102"/>
      <c r="I247" s="11"/>
    </row>
    <row r="248" spans="5:9" x14ac:dyDescent="0.3">
      <c r="E248" s="102"/>
      <c r="F248" s="102"/>
      <c r="H248" s="102"/>
      <c r="I248" s="11"/>
    </row>
    <row r="249" spans="5:9" x14ac:dyDescent="0.3">
      <c r="E249" s="102"/>
      <c r="F249" s="102"/>
      <c r="H249" s="102"/>
      <c r="I249" s="11"/>
    </row>
    <row r="250" spans="5:9" x14ac:dyDescent="0.3">
      <c r="E250" s="102"/>
      <c r="F250" s="102"/>
      <c r="H250" s="102"/>
      <c r="I250" s="11"/>
    </row>
    <row r="251" spans="5:9" x14ac:dyDescent="0.3">
      <c r="E251" s="102"/>
      <c r="F251" s="102"/>
      <c r="H251" s="102"/>
      <c r="I251" s="11"/>
    </row>
    <row r="252" spans="5:9" x14ac:dyDescent="0.3">
      <c r="E252" s="102"/>
      <c r="F252" s="102"/>
      <c r="H252" s="102"/>
      <c r="I252" s="11"/>
    </row>
    <row r="253" spans="5:9" x14ac:dyDescent="0.3">
      <c r="E253" s="102"/>
      <c r="F253" s="102"/>
      <c r="H253" s="102"/>
      <c r="I253" s="11"/>
    </row>
    <row r="254" spans="5:9" x14ac:dyDescent="0.3">
      <c r="E254" s="102"/>
      <c r="F254" s="102"/>
      <c r="H254" s="102"/>
      <c r="I254" s="11"/>
    </row>
    <row r="255" spans="5:9" x14ac:dyDescent="0.3">
      <c r="E255" s="102"/>
      <c r="F255" s="102"/>
      <c r="H255" s="102"/>
      <c r="I255" s="11"/>
    </row>
    <row r="256" spans="5:9" x14ac:dyDescent="0.3">
      <c r="E256" s="102"/>
      <c r="F256" s="102"/>
      <c r="H256" s="102"/>
      <c r="I256" s="11"/>
    </row>
    <row r="257" spans="5:9" x14ac:dyDescent="0.3">
      <c r="E257" s="102"/>
      <c r="F257" s="102"/>
      <c r="H257" s="102"/>
      <c r="I257" s="11"/>
    </row>
    <row r="258" spans="5:9" x14ac:dyDescent="0.3">
      <c r="E258" s="102"/>
      <c r="F258" s="102"/>
      <c r="H258" s="102"/>
      <c r="I258" s="11"/>
    </row>
    <row r="259" spans="5:9" x14ac:dyDescent="0.3">
      <c r="E259" s="102"/>
      <c r="F259" s="102"/>
      <c r="H259" s="102"/>
      <c r="I259" s="11"/>
    </row>
    <row r="260" spans="5:9" x14ac:dyDescent="0.3">
      <c r="E260" s="102"/>
      <c r="F260" s="102"/>
      <c r="H260" s="102"/>
      <c r="I260" s="11"/>
    </row>
    <row r="261" spans="5:9" x14ac:dyDescent="0.3">
      <c r="E261" s="102"/>
      <c r="F261" s="102"/>
      <c r="H261" s="102"/>
      <c r="I261" s="11"/>
    </row>
    <row r="262" spans="5:9" x14ac:dyDescent="0.3">
      <c r="E262" s="102"/>
      <c r="F262" s="102"/>
      <c r="H262" s="102"/>
      <c r="I262" s="11"/>
    </row>
    <row r="263" spans="5:9" x14ac:dyDescent="0.3">
      <c r="E263" s="102"/>
      <c r="F263" s="102"/>
      <c r="H263" s="102"/>
      <c r="I263" s="11"/>
    </row>
    <row r="264" spans="5:9" x14ac:dyDescent="0.3">
      <c r="E264" s="102"/>
      <c r="F264" s="102"/>
      <c r="H264" s="102"/>
      <c r="I264" s="11"/>
    </row>
    <row r="265" spans="5:9" x14ac:dyDescent="0.3">
      <c r="E265" s="102"/>
      <c r="F265" s="102"/>
      <c r="H265" s="102"/>
      <c r="I265" s="11"/>
    </row>
    <row r="266" spans="5:9" x14ac:dyDescent="0.3">
      <c r="E266" s="102"/>
      <c r="F266" s="102"/>
      <c r="H266" s="102"/>
      <c r="I266" s="11"/>
    </row>
    <row r="267" spans="5:9" x14ac:dyDescent="0.3">
      <c r="E267" s="102"/>
      <c r="F267" s="102"/>
      <c r="H267" s="102"/>
      <c r="I267" s="11"/>
    </row>
    <row r="268" spans="5:9" x14ac:dyDescent="0.3">
      <c r="E268" s="102"/>
      <c r="F268" s="102"/>
      <c r="H268" s="102"/>
      <c r="I268" s="11"/>
    </row>
    <row r="269" spans="5:9" x14ac:dyDescent="0.3">
      <c r="E269" s="102"/>
      <c r="F269" s="102"/>
      <c r="H269" s="102"/>
      <c r="I269" s="11"/>
    </row>
    <row r="270" spans="5:9" x14ac:dyDescent="0.3">
      <c r="E270" s="102"/>
      <c r="F270" s="102"/>
      <c r="H270" s="102"/>
      <c r="I270" s="11"/>
    </row>
    <row r="271" spans="5:9" x14ac:dyDescent="0.3">
      <c r="E271" s="102"/>
      <c r="F271" s="102"/>
      <c r="H271" s="102"/>
      <c r="I271" s="11"/>
    </row>
    <row r="272" spans="5:9" x14ac:dyDescent="0.3">
      <c r="E272" s="102"/>
      <c r="F272" s="102"/>
      <c r="H272" s="102"/>
      <c r="I272" s="11"/>
    </row>
    <row r="273" spans="2:9" x14ac:dyDescent="0.3">
      <c r="E273" s="102"/>
      <c r="F273" s="102"/>
      <c r="H273" s="102"/>
      <c r="I273" s="11"/>
    </row>
    <row r="274" spans="2:9" x14ac:dyDescent="0.3">
      <c r="E274" s="102"/>
      <c r="F274" s="102"/>
      <c r="H274" s="102"/>
      <c r="I274" s="11"/>
    </row>
    <row r="275" spans="2:9" x14ac:dyDescent="0.3">
      <c r="E275" s="102"/>
      <c r="F275" s="102"/>
      <c r="H275" s="102"/>
      <c r="I275" s="11"/>
    </row>
    <row r="276" spans="2:9" x14ac:dyDescent="0.3">
      <c r="B276" s="2"/>
      <c r="E276" s="102"/>
      <c r="F276" s="102"/>
      <c r="H276" s="102"/>
      <c r="I276" s="11"/>
    </row>
    <row r="277" spans="2:9" x14ac:dyDescent="0.3">
      <c r="E277" s="102"/>
      <c r="F277" s="102"/>
      <c r="H277" s="102"/>
      <c r="I277" s="11"/>
    </row>
    <row r="278" spans="2:9" x14ac:dyDescent="0.3">
      <c r="E278" s="102"/>
      <c r="F278" s="102"/>
      <c r="H278" s="102"/>
      <c r="I278" s="11"/>
    </row>
    <row r="279" spans="2:9" x14ac:dyDescent="0.3">
      <c r="E279" s="102"/>
      <c r="F279" s="102"/>
      <c r="H279" s="102"/>
      <c r="I279" s="11"/>
    </row>
    <row r="280" spans="2:9" x14ac:dyDescent="0.3">
      <c r="E280" s="102"/>
      <c r="F280" s="102"/>
      <c r="H280" s="102"/>
      <c r="I280" s="11"/>
    </row>
    <row r="281" spans="2:9" x14ac:dyDescent="0.3">
      <c r="E281" s="102"/>
      <c r="F281" s="102"/>
      <c r="H281" s="102"/>
      <c r="I281" s="11"/>
    </row>
    <row r="282" spans="2:9" x14ac:dyDescent="0.3">
      <c r="E282" s="102"/>
      <c r="F282" s="102"/>
      <c r="H282" s="102"/>
      <c r="I282" s="11"/>
    </row>
    <row r="283" spans="2:9" x14ac:dyDescent="0.3">
      <c r="E283" s="102"/>
      <c r="F283" s="102"/>
      <c r="H283" s="102"/>
      <c r="I283" s="11"/>
    </row>
    <row r="284" spans="2:9" x14ac:dyDescent="0.3">
      <c r="E284" s="102"/>
      <c r="F284" s="102"/>
      <c r="H284" s="102"/>
      <c r="I284" s="11"/>
    </row>
    <row r="285" spans="2:9" x14ac:dyDescent="0.3">
      <c r="E285" s="102"/>
      <c r="F285" s="102"/>
      <c r="H285" s="102"/>
      <c r="I285" s="11"/>
    </row>
    <row r="286" spans="2:9" x14ac:dyDescent="0.3">
      <c r="E286" s="102"/>
      <c r="F286" s="102"/>
      <c r="H286" s="102"/>
      <c r="I286" s="11"/>
    </row>
    <row r="287" spans="2:9" x14ac:dyDescent="0.3">
      <c r="E287" s="102"/>
      <c r="F287" s="102"/>
      <c r="H287" s="102"/>
      <c r="I287" s="11"/>
    </row>
    <row r="288" spans="2:9" x14ac:dyDescent="0.3">
      <c r="E288" s="102"/>
      <c r="F288" s="102"/>
      <c r="H288" s="102"/>
      <c r="I288" s="11"/>
    </row>
    <row r="289" spans="5:9" x14ac:dyDescent="0.3">
      <c r="E289" s="102"/>
      <c r="F289" s="102"/>
      <c r="H289" s="102"/>
      <c r="I289" s="11"/>
    </row>
    <row r="290" spans="5:9" x14ac:dyDescent="0.3">
      <c r="E290" s="102"/>
      <c r="F290" s="102"/>
      <c r="H290" s="102"/>
      <c r="I290" s="11"/>
    </row>
    <row r="291" spans="5:9" x14ac:dyDescent="0.3">
      <c r="E291" s="102"/>
      <c r="F291" s="102"/>
      <c r="H291" s="102"/>
      <c r="I291" s="11"/>
    </row>
    <row r="292" spans="5:9" x14ac:dyDescent="0.3">
      <c r="E292" s="102"/>
      <c r="F292" s="102"/>
      <c r="H292" s="102"/>
      <c r="I292" s="11"/>
    </row>
    <row r="293" spans="5:9" x14ac:dyDescent="0.3">
      <c r="E293" s="102"/>
      <c r="F293" s="102"/>
      <c r="H293" s="102"/>
      <c r="I293" s="11"/>
    </row>
    <row r="294" spans="5:9" x14ac:dyDescent="0.3">
      <c r="E294" s="102"/>
      <c r="F294" s="102"/>
      <c r="H294" s="102"/>
      <c r="I294" s="11"/>
    </row>
    <row r="295" spans="5:9" x14ac:dyDescent="0.3">
      <c r="E295" s="102"/>
      <c r="F295" s="102"/>
      <c r="H295" s="102"/>
      <c r="I295" s="11"/>
    </row>
    <row r="296" spans="5:9" x14ac:dyDescent="0.3">
      <c r="E296" s="102"/>
      <c r="F296" s="102"/>
      <c r="H296" s="102"/>
      <c r="I296" s="11"/>
    </row>
    <row r="297" spans="5:9" x14ac:dyDescent="0.3">
      <c r="E297" s="102"/>
      <c r="F297" s="102"/>
      <c r="H297" s="102"/>
      <c r="I297" s="11"/>
    </row>
    <row r="298" spans="5:9" x14ac:dyDescent="0.3">
      <c r="E298" s="102"/>
      <c r="F298" s="102"/>
      <c r="H298" s="102"/>
      <c r="I298" s="11"/>
    </row>
    <row r="299" spans="5:9" x14ac:dyDescent="0.3">
      <c r="E299" s="102"/>
      <c r="F299" s="102"/>
      <c r="H299" s="102"/>
      <c r="I299" s="11"/>
    </row>
    <row r="300" spans="5:9" x14ac:dyDescent="0.3">
      <c r="E300" s="102"/>
      <c r="F300" s="102"/>
      <c r="H300" s="102"/>
      <c r="I300" s="11"/>
    </row>
    <row r="301" spans="5:9" x14ac:dyDescent="0.3">
      <c r="E301" s="102"/>
      <c r="F301" s="102"/>
      <c r="H301" s="102"/>
      <c r="I301" s="11"/>
    </row>
    <row r="302" spans="5:9" x14ac:dyDescent="0.3">
      <c r="E302" s="102"/>
      <c r="F302" s="102"/>
      <c r="H302" s="102"/>
      <c r="I302" s="11"/>
    </row>
    <row r="303" spans="5:9" x14ac:dyDescent="0.3">
      <c r="E303" s="102"/>
      <c r="F303" s="102"/>
      <c r="H303" s="102"/>
      <c r="I303" s="11"/>
    </row>
    <row r="304" spans="5:9" x14ac:dyDescent="0.3">
      <c r="E304" s="102"/>
      <c r="F304" s="102"/>
      <c r="H304" s="102"/>
      <c r="I304" s="11"/>
    </row>
    <row r="305" spans="5:9" x14ac:dyDescent="0.3">
      <c r="E305" s="102"/>
      <c r="F305" s="102"/>
      <c r="H305" s="102"/>
      <c r="I305" s="11"/>
    </row>
    <row r="306" spans="5:9" x14ac:dyDescent="0.3">
      <c r="E306" s="102"/>
      <c r="F306" s="102"/>
      <c r="H306" s="102"/>
      <c r="I306" s="11"/>
    </row>
    <row r="307" spans="5:9" x14ac:dyDescent="0.3">
      <c r="E307" s="102"/>
      <c r="F307" s="102"/>
      <c r="H307" s="102"/>
      <c r="I307" s="11"/>
    </row>
    <row r="308" spans="5:9" x14ac:dyDescent="0.3">
      <c r="E308" s="102"/>
      <c r="F308" s="102"/>
      <c r="H308" s="102"/>
      <c r="I308" s="11"/>
    </row>
    <row r="309" spans="5:9" x14ac:dyDescent="0.3">
      <c r="E309" s="102"/>
      <c r="F309" s="102"/>
      <c r="H309" s="102"/>
      <c r="I309" s="11"/>
    </row>
    <row r="310" spans="5:9" x14ac:dyDescent="0.3">
      <c r="E310" s="102"/>
      <c r="F310" s="102"/>
      <c r="H310" s="102"/>
      <c r="I310" s="11"/>
    </row>
    <row r="311" spans="5:9" x14ac:dyDescent="0.3">
      <c r="E311" s="102"/>
      <c r="F311" s="102"/>
      <c r="H311" s="102"/>
      <c r="I311" s="11"/>
    </row>
    <row r="312" spans="5:9" x14ac:dyDescent="0.3">
      <c r="E312" s="102"/>
      <c r="F312" s="102"/>
      <c r="H312" s="102"/>
      <c r="I312" s="11"/>
    </row>
    <row r="313" spans="5:9" x14ac:dyDescent="0.3">
      <c r="E313" s="102"/>
      <c r="F313" s="102"/>
      <c r="H313" s="102"/>
      <c r="I313" s="11"/>
    </row>
    <row r="314" spans="5:9" x14ac:dyDescent="0.3">
      <c r="E314" s="102"/>
      <c r="F314" s="102"/>
      <c r="H314" s="102"/>
      <c r="I314" s="11"/>
    </row>
    <row r="315" spans="5:9" x14ac:dyDescent="0.3">
      <c r="E315" s="102"/>
      <c r="F315" s="102"/>
      <c r="H315" s="102"/>
      <c r="I315" s="11"/>
    </row>
    <row r="316" spans="5:9" x14ac:dyDescent="0.3">
      <c r="E316" s="102"/>
      <c r="F316" s="102"/>
      <c r="H316" s="102"/>
      <c r="I316" s="11"/>
    </row>
    <row r="317" spans="5:9" x14ac:dyDescent="0.3">
      <c r="E317" s="102"/>
      <c r="F317" s="102"/>
      <c r="H317" s="102"/>
      <c r="I317" s="11"/>
    </row>
    <row r="318" spans="5:9" x14ac:dyDescent="0.3">
      <c r="E318" s="102"/>
      <c r="F318" s="102"/>
      <c r="H318" s="102"/>
      <c r="I318" s="11"/>
    </row>
    <row r="319" spans="5:9" x14ac:dyDescent="0.3">
      <c r="E319" s="102"/>
      <c r="F319" s="102"/>
      <c r="H319" s="102"/>
      <c r="I319" s="11"/>
    </row>
    <row r="320" spans="5:9" x14ac:dyDescent="0.3">
      <c r="E320" s="102"/>
      <c r="F320" s="102"/>
      <c r="H320" s="102"/>
      <c r="I320" s="11"/>
    </row>
    <row r="321" spans="5:9" x14ac:dyDescent="0.3">
      <c r="E321" s="102"/>
      <c r="F321" s="102"/>
      <c r="H321" s="102"/>
      <c r="I321" s="11"/>
    </row>
    <row r="322" spans="5:9" x14ac:dyDescent="0.3">
      <c r="E322" s="102"/>
      <c r="F322" s="102"/>
      <c r="H322" s="102"/>
      <c r="I322" s="11"/>
    </row>
    <row r="323" spans="5:9" x14ac:dyDescent="0.3">
      <c r="E323" s="102"/>
      <c r="F323" s="102"/>
      <c r="H323" s="102"/>
      <c r="I323" s="11"/>
    </row>
    <row r="324" spans="5:9" x14ac:dyDescent="0.3">
      <c r="E324" s="102"/>
      <c r="F324" s="102"/>
      <c r="H324" s="102"/>
      <c r="I324" s="11"/>
    </row>
    <row r="325" spans="5:9" x14ac:dyDescent="0.3">
      <c r="E325" s="102"/>
      <c r="F325" s="102"/>
      <c r="H325" s="102"/>
      <c r="I325" s="11"/>
    </row>
    <row r="326" spans="5:9" x14ac:dyDescent="0.3">
      <c r="E326" s="102"/>
      <c r="F326" s="102"/>
      <c r="H326" s="102"/>
      <c r="I326" s="11"/>
    </row>
    <row r="327" spans="5:9" x14ac:dyDescent="0.3">
      <c r="E327" s="102"/>
      <c r="F327" s="102"/>
      <c r="H327" s="102"/>
      <c r="I327" s="11"/>
    </row>
    <row r="328" spans="5:9" x14ac:dyDescent="0.3">
      <c r="E328" s="102"/>
      <c r="F328" s="102"/>
      <c r="H328" s="102"/>
      <c r="I328" s="11"/>
    </row>
    <row r="329" spans="5:9" x14ac:dyDescent="0.3">
      <c r="E329" s="102"/>
      <c r="F329" s="102"/>
      <c r="H329" s="102"/>
      <c r="I329" s="11"/>
    </row>
    <row r="330" spans="5:9" x14ac:dyDescent="0.3">
      <c r="E330" s="102"/>
      <c r="F330" s="102"/>
      <c r="H330" s="102"/>
      <c r="I330" s="11"/>
    </row>
    <row r="331" spans="5:9" x14ac:dyDescent="0.3">
      <c r="E331" s="102"/>
      <c r="F331" s="102"/>
      <c r="H331" s="102"/>
      <c r="I331" s="11"/>
    </row>
    <row r="332" spans="5:9" x14ac:dyDescent="0.3">
      <c r="E332" s="102"/>
      <c r="F332" s="102"/>
      <c r="H332" s="102"/>
      <c r="I332" s="11"/>
    </row>
    <row r="333" spans="5:9" x14ac:dyDescent="0.3">
      <c r="E333" s="102"/>
      <c r="F333" s="102"/>
      <c r="H333" s="102"/>
      <c r="I333" s="11"/>
    </row>
    <row r="334" spans="5:9" x14ac:dyDescent="0.3">
      <c r="E334" s="102"/>
      <c r="F334" s="102"/>
      <c r="H334" s="102"/>
      <c r="I334" s="11"/>
    </row>
    <row r="335" spans="5:9" x14ac:dyDescent="0.3">
      <c r="E335" s="102"/>
      <c r="F335" s="102"/>
      <c r="H335" s="102"/>
      <c r="I335" s="11"/>
    </row>
    <row r="336" spans="5:9" x14ac:dyDescent="0.3">
      <c r="E336" s="102"/>
      <c r="F336" s="102"/>
      <c r="H336" s="102"/>
      <c r="I336" s="11"/>
    </row>
    <row r="337" spans="5:9" x14ac:dyDescent="0.3">
      <c r="E337" s="102"/>
      <c r="F337" s="102"/>
      <c r="H337" s="102"/>
      <c r="I337" s="11"/>
    </row>
    <row r="338" spans="5:9" x14ac:dyDescent="0.3">
      <c r="E338" s="102"/>
      <c r="F338" s="102"/>
      <c r="H338" s="102"/>
      <c r="I338" s="11"/>
    </row>
    <row r="339" spans="5:9" x14ac:dyDescent="0.3">
      <c r="E339" s="102"/>
      <c r="F339" s="102"/>
      <c r="H339" s="102"/>
      <c r="I339" s="11"/>
    </row>
    <row r="340" spans="5:9" x14ac:dyDescent="0.3">
      <c r="E340" s="102"/>
      <c r="F340" s="102"/>
      <c r="H340" s="102"/>
      <c r="I340" s="11"/>
    </row>
    <row r="341" spans="5:9" x14ac:dyDescent="0.3">
      <c r="E341" s="102"/>
      <c r="F341" s="102"/>
      <c r="H341" s="102"/>
      <c r="I341" s="11"/>
    </row>
    <row r="342" spans="5:9" x14ac:dyDescent="0.3">
      <c r="E342" s="102"/>
      <c r="F342" s="102"/>
      <c r="H342" s="102"/>
      <c r="I342" s="11"/>
    </row>
    <row r="343" spans="5:9" x14ac:dyDescent="0.3">
      <c r="E343" s="102"/>
      <c r="F343" s="102"/>
      <c r="H343" s="102"/>
      <c r="I343" s="11"/>
    </row>
    <row r="344" spans="5:9" x14ac:dyDescent="0.3">
      <c r="E344" s="102"/>
      <c r="F344" s="102"/>
      <c r="H344" s="102"/>
      <c r="I344" s="11"/>
    </row>
    <row r="345" spans="5:9" x14ac:dyDescent="0.3">
      <c r="E345" s="102"/>
      <c r="F345" s="102"/>
      <c r="H345" s="102"/>
      <c r="I345" s="11"/>
    </row>
    <row r="346" spans="5:9" x14ac:dyDescent="0.3">
      <c r="E346" s="102"/>
      <c r="F346" s="102"/>
      <c r="H346" s="102"/>
      <c r="I346" s="11"/>
    </row>
    <row r="347" spans="5:9" x14ac:dyDescent="0.3">
      <c r="E347" s="102"/>
      <c r="F347" s="102"/>
      <c r="H347" s="102"/>
      <c r="I347" s="11"/>
    </row>
    <row r="348" spans="5:9" x14ac:dyDescent="0.3">
      <c r="E348" s="102"/>
      <c r="F348" s="102"/>
      <c r="H348" s="102"/>
      <c r="I348" s="11"/>
    </row>
    <row r="349" spans="5:9" x14ac:dyDescent="0.3">
      <c r="E349" s="102"/>
      <c r="F349" s="102"/>
      <c r="H349" s="102"/>
      <c r="I349" s="11"/>
    </row>
    <row r="350" spans="5:9" x14ac:dyDescent="0.3">
      <c r="E350" s="102"/>
      <c r="F350" s="102"/>
      <c r="H350" s="102"/>
      <c r="I350" s="11"/>
    </row>
    <row r="351" spans="5:9" x14ac:dyDescent="0.3">
      <c r="E351" s="102"/>
      <c r="F351" s="102"/>
      <c r="H351" s="102"/>
      <c r="I351" s="11"/>
    </row>
    <row r="352" spans="5:9" x14ac:dyDescent="0.3">
      <c r="E352" s="102"/>
      <c r="F352" s="102"/>
      <c r="H352" s="102"/>
      <c r="I352" s="11"/>
    </row>
    <row r="353" spans="5:9" x14ac:dyDescent="0.3">
      <c r="E353" s="102"/>
      <c r="F353" s="102"/>
      <c r="H353" s="102"/>
      <c r="I353" s="11"/>
    </row>
    <row r="354" spans="5:9" x14ac:dyDescent="0.3">
      <c r="E354" s="102"/>
      <c r="F354" s="102"/>
      <c r="H354" s="102"/>
      <c r="I354" s="11"/>
    </row>
    <row r="355" spans="5:9" x14ac:dyDescent="0.3">
      <c r="E355" s="102"/>
      <c r="F355" s="102"/>
      <c r="H355" s="102"/>
      <c r="I355" s="11"/>
    </row>
    <row r="356" spans="5:9" x14ac:dyDescent="0.3">
      <c r="E356" s="102"/>
      <c r="F356" s="102"/>
      <c r="H356" s="102"/>
      <c r="I356" s="11"/>
    </row>
    <row r="357" spans="5:9" x14ac:dyDescent="0.3">
      <c r="E357" s="102"/>
      <c r="F357" s="102"/>
      <c r="H357" s="102"/>
      <c r="I357" s="11"/>
    </row>
    <row r="358" spans="5:9" x14ac:dyDescent="0.3">
      <c r="E358" s="102"/>
      <c r="F358" s="102"/>
      <c r="H358" s="102"/>
      <c r="I358" s="11"/>
    </row>
    <row r="359" spans="5:9" x14ac:dyDescent="0.3">
      <c r="E359" s="102"/>
      <c r="F359" s="102"/>
      <c r="H359" s="102"/>
      <c r="I359" s="11"/>
    </row>
    <row r="360" spans="5:9" x14ac:dyDescent="0.3">
      <c r="E360" s="102"/>
      <c r="F360" s="102"/>
      <c r="H360" s="102"/>
      <c r="I360" s="11"/>
    </row>
    <row r="361" spans="5:9" x14ac:dyDescent="0.3">
      <c r="E361" s="102"/>
      <c r="F361" s="102"/>
      <c r="H361" s="102"/>
      <c r="I361" s="11"/>
    </row>
    <row r="362" spans="5:9" x14ac:dyDescent="0.3">
      <c r="E362" s="102"/>
      <c r="F362" s="102"/>
      <c r="H362" s="102"/>
      <c r="I362" s="11"/>
    </row>
    <row r="363" spans="5:9" x14ac:dyDescent="0.3">
      <c r="E363" s="102"/>
      <c r="F363" s="102"/>
      <c r="H363" s="102"/>
      <c r="I363" s="11"/>
    </row>
    <row r="364" spans="5:9" x14ac:dyDescent="0.3">
      <c r="E364" s="102"/>
      <c r="F364" s="102"/>
      <c r="H364" s="102"/>
      <c r="I364" s="11"/>
    </row>
    <row r="365" spans="5:9" x14ac:dyDescent="0.3">
      <c r="E365" s="102"/>
      <c r="F365" s="102"/>
      <c r="H365" s="102"/>
      <c r="I365" s="11"/>
    </row>
    <row r="366" spans="5:9" x14ac:dyDescent="0.3">
      <c r="E366" s="102"/>
      <c r="F366" s="102"/>
      <c r="H366" s="102"/>
      <c r="I366" s="11"/>
    </row>
    <row r="367" spans="5:9" x14ac:dyDescent="0.3">
      <c r="E367" s="102"/>
      <c r="F367" s="102"/>
      <c r="H367" s="102"/>
      <c r="I367" s="11"/>
    </row>
    <row r="368" spans="5:9" x14ac:dyDescent="0.3">
      <c r="E368" s="102"/>
      <c r="F368" s="102"/>
      <c r="H368" s="102"/>
      <c r="I368" s="11"/>
    </row>
    <row r="369" spans="5:9" x14ac:dyDescent="0.3">
      <c r="E369" s="102"/>
      <c r="F369" s="102"/>
      <c r="H369" s="102"/>
      <c r="I369" s="11"/>
    </row>
    <row r="370" spans="5:9" x14ac:dyDescent="0.3">
      <c r="E370" s="102"/>
      <c r="F370" s="102"/>
      <c r="H370" s="102"/>
      <c r="I370" s="11"/>
    </row>
    <row r="371" spans="5:9" x14ac:dyDescent="0.3">
      <c r="E371" s="102"/>
      <c r="F371" s="102"/>
      <c r="H371" s="102"/>
      <c r="I371" s="11"/>
    </row>
    <row r="372" spans="5:9" x14ac:dyDescent="0.3">
      <c r="E372" s="102"/>
      <c r="F372" s="102"/>
      <c r="H372" s="102"/>
      <c r="I372" s="11"/>
    </row>
    <row r="373" spans="5:9" x14ac:dyDescent="0.3">
      <c r="E373" s="102"/>
      <c r="F373" s="102"/>
      <c r="H373" s="102"/>
      <c r="I373" s="11"/>
    </row>
    <row r="374" spans="5:9" x14ac:dyDescent="0.3">
      <c r="E374" s="102"/>
      <c r="F374" s="102"/>
      <c r="H374" s="102"/>
      <c r="I374" s="11"/>
    </row>
    <row r="375" spans="5:9" x14ac:dyDescent="0.3">
      <c r="E375" s="102"/>
      <c r="F375" s="102"/>
      <c r="H375" s="102"/>
      <c r="I375" s="11"/>
    </row>
    <row r="376" spans="5:9" x14ac:dyDescent="0.3">
      <c r="E376" s="102"/>
      <c r="F376" s="102"/>
      <c r="H376" s="102"/>
      <c r="I376" s="11"/>
    </row>
    <row r="377" spans="5:9" x14ac:dyDescent="0.3">
      <c r="E377" s="102"/>
      <c r="F377" s="102"/>
      <c r="H377" s="102"/>
      <c r="I377" s="11"/>
    </row>
    <row r="378" spans="5:9" x14ac:dyDescent="0.3">
      <c r="E378" s="102"/>
      <c r="F378" s="102"/>
      <c r="H378" s="102"/>
      <c r="I378" s="11"/>
    </row>
    <row r="379" spans="5:9" x14ac:dyDescent="0.3">
      <c r="E379" s="102"/>
      <c r="F379" s="102"/>
      <c r="H379" s="102"/>
      <c r="I379" s="11"/>
    </row>
    <row r="380" spans="5:9" x14ac:dyDescent="0.3">
      <c r="E380" s="102"/>
      <c r="F380" s="102"/>
      <c r="H380" s="102"/>
      <c r="I380" s="11"/>
    </row>
    <row r="381" spans="5:9" x14ac:dyDescent="0.3">
      <c r="E381" s="102"/>
      <c r="F381" s="102"/>
      <c r="H381" s="102"/>
      <c r="I381" s="11"/>
    </row>
    <row r="382" spans="5:9" x14ac:dyDescent="0.3">
      <c r="E382" s="102"/>
      <c r="F382" s="102"/>
      <c r="H382" s="102"/>
      <c r="I382" s="11"/>
    </row>
    <row r="383" spans="5:9" x14ac:dyDescent="0.3">
      <c r="E383" s="102"/>
      <c r="F383" s="102"/>
      <c r="H383" s="102"/>
      <c r="I383" s="11"/>
    </row>
    <row r="384" spans="5:9" x14ac:dyDescent="0.3">
      <c r="E384" s="102"/>
      <c r="F384" s="102"/>
      <c r="H384" s="102"/>
      <c r="I384" s="11"/>
    </row>
    <row r="385" spans="5:9" x14ac:dyDescent="0.3">
      <c r="E385" s="102"/>
      <c r="F385" s="102"/>
      <c r="H385" s="102"/>
      <c r="I385" s="11"/>
    </row>
    <row r="386" spans="5:9" x14ac:dyDescent="0.3">
      <c r="E386" s="102"/>
      <c r="F386" s="102"/>
      <c r="H386" s="102"/>
      <c r="I386" s="11"/>
    </row>
    <row r="387" spans="5:9" x14ac:dyDescent="0.3">
      <c r="E387" s="102"/>
      <c r="F387" s="102"/>
      <c r="H387" s="102"/>
      <c r="I387" s="11"/>
    </row>
    <row r="388" spans="5:9" x14ac:dyDescent="0.3">
      <c r="E388" s="102"/>
      <c r="F388" s="102"/>
      <c r="H388" s="102"/>
      <c r="I388" s="11"/>
    </row>
    <row r="389" spans="5:9" x14ac:dyDescent="0.3">
      <c r="E389" s="102"/>
      <c r="F389" s="102"/>
      <c r="H389" s="102"/>
      <c r="I389" s="11"/>
    </row>
    <row r="390" spans="5:9" x14ac:dyDescent="0.3">
      <c r="E390" s="102"/>
      <c r="F390" s="102"/>
      <c r="H390" s="102"/>
      <c r="I390" s="11"/>
    </row>
    <row r="391" spans="5:9" x14ac:dyDescent="0.3">
      <c r="E391" s="102"/>
      <c r="F391" s="102"/>
      <c r="H391" s="102"/>
      <c r="I391" s="11"/>
    </row>
    <row r="392" spans="5:9" x14ac:dyDescent="0.3">
      <c r="E392" s="102"/>
      <c r="F392" s="102"/>
      <c r="H392" s="102"/>
      <c r="I392" s="11"/>
    </row>
    <row r="393" spans="5:9" x14ac:dyDescent="0.3">
      <c r="E393" s="102"/>
      <c r="F393" s="102"/>
      <c r="H393" s="102"/>
      <c r="I393" s="11"/>
    </row>
    <row r="394" spans="5:9" x14ac:dyDescent="0.3">
      <c r="E394" s="102"/>
      <c r="F394" s="102"/>
      <c r="H394" s="102"/>
      <c r="I394" s="11"/>
    </row>
    <row r="395" spans="5:9" x14ac:dyDescent="0.3">
      <c r="E395" s="102"/>
      <c r="F395" s="102"/>
      <c r="H395" s="102"/>
      <c r="I395" s="11"/>
    </row>
    <row r="396" spans="5:9" x14ac:dyDescent="0.3">
      <c r="E396" s="102"/>
      <c r="F396" s="102"/>
      <c r="H396" s="102"/>
      <c r="I396" s="11"/>
    </row>
    <row r="397" spans="5:9" x14ac:dyDescent="0.3">
      <c r="E397" s="102"/>
      <c r="F397" s="102"/>
      <c r="H397" s="102"/>
      <c r="I397" s="11"/>
    </row>
    <row r="398" spans="5:9" x14ac:dyDescent="0.3">
      <c r="E398" s="102"/>
      <c r="F398" s="102"/>
      <c r="H398" s="102"/>
      <c r="I398" s="11"/>
    </row>
    <row r="399" spans="5:9" x14ac:dyDescent="0.3">
      <c r="E399" s="102"/>
      <c r="F399" s="102"/>
      <c r="H399" s="102"/>
      <c r="I399" s="11"/>
    </row>
    <row r="400" spans="5:9" x14ac:dyDescent="0.3">
      <c r="E400" s="102"/>
      <c r="F400" s="102"/>
      <c r="H400" s="102"/>
      <c r="I400" s="11"/>
    </row>
    <row r="401" spans="5:9" x14ac:dyDescent="0.3">
      <c r="E401" s="102"/>
      <c r="F401" s="102"/>
      <c r="H401" s="102"/>
      <c r="I401" s="11"/>
    </row>
    <row r="402" spans="5:9" x14ac:dyDescent="0.3">
      <c r="E402" s="102"/>
      <c r="F402" s="102"/>
      <c r="H402" s="102"/>
      <c r="I402" s="11"/>
    </row>
    <row r="403" spans="5:9" x14ac:dyDescent="0.3">
      <c r="E403" s="102"/>
      <c r="F403" s="102"/>
      <c r="H403" s="102"/>
      <c r="I403" s="11"/>
    </row>
    <row r="404" spans="5:9" x14ac:dyDescent="0.3">
      <c r="E404" s="102"/>
      <c r="F404" s="102"/>
      <c r="H404" s="102"/>
      <c r="I404" s="11"/>
    </row>
    <row r="405" spans="5:9" x14ac:dyDescent="0.3">
      <c r="E405" s="102"/>
      <c r="F405" s="102"/>
      <c r="H405" s="102"/>
      <c r="I405" s="11"/>
    </row>
    <row r="406" spans="5:9" x14ac:dyDescent="0.3">
      <c r="E406" s="102"/>
      <c r="F406" s="102"/>
      <c r="H406" s="102"/>
      <c r="I406" s="11"/>
    </row>
    <row r="407" spans="5:9" x14ac:dyDescent="0.3">
      <c r="E407" s="102"/>
      <c r="F407" s="102"/>
      <c r="H407" s="102"/>
      <c r="I407" s="11"/>
    </row>
    <row r="408" spans="5:9" x14ac:dyDescent="0.3">
      <c r="E408" s="102"/>
      <c r="F408" s="102"/>
      <c r="H408" s="102"/>
      <c r="I408" s="11"/>
    </row>
    <row r="409" spans="5:9" x14ac:dyDescent="0.3">
      <c r="E409" s="102"/>
      <c r="F409" s="102"/>
      <c r="H409" s="102"/>
      <c r="I409" s="11"/>
    </row>
    <row r="410" spans="5:9" x14ac:dyDescent="0.3">
      <c r="E410" s="102"/>
      <c r="F410" s="102"/>
      <c r="H410" s="102"/>
      <c r="I410" s="11"/>
    </row>
    <row r="411" spans="5:9" x14ac:dyDescent="0.3">
      <c r="E411" s="102"/>
      <c r="F411" s="102"/>
      <c r="H411" s="102"/>
      <c r="I411" s="11"/>
    </row>
    <row r="412" spans="5:9" x14ac:dyDescent="0.3">
      <c r="E412" s="102"/>
      <c r="F412" s="102"/>
      <c r="H412" s="102"/>
      <c r="I412" s="11"/>
    </row>
    <row r="413" spans="5:9" x14ac:dyDescent="0.3">
      <c r="E413" s="102"/>
      <c r="F413" s="102"/>
      <c r="H413" s="102"/>
      <c r="I413" s="11"/>
    </row>
    <row r="414" spans="5:9" x14ac:dyDescent="0.3">
      <c r="E414" s="102"/>
      <c r="F414" s="102"/>
      <c r="H414" s="102"/>
      <c r="I414" s="11"/>
    </row>
    <row r="415" spans="5:9" x14ac:dyDescent="0.3">
      <c r="E415" s="102"/>
      <c r="F415" s="102"/>
      <c r="H415" s="102"/>
      <c r="I415" s="11"/>
    </row>
    <row r="416" spans="5:9" x14ac:dyDescent="0.3">
      <c r="E416" s="102"/>
      <c r="F416" s="102"/>
      <c r="H416" s="102"/>
      <c r="I416" s="11"/>
    </row>
    <row r="417" spans="5:9" x14ac:dyDescent="0.3">
      <c r="E417" s="102"/>
      <c r="F417" s="102"/>
      <c r="H417" s="102"/>
      <c r="I417" s="11"/>
    </row>
    <row r="418" spans="5:9" x14ac:dyDescent="0.3">
      <c r="E418" s="102"/>
      <c r="F418" s="102"/>
      <c r="H418" s="102"/>
      <c r="I418" s="11"/>
    </row>
    <row r="419" spans="5:9" x14ac:dyDescent="0.3">
      <c r="E419" s="102"/>
      <c r="F419" s="102"/>
      <c r="H419" s="102"/>
      <c r="I419" s="11"/>
    </row>
    <row r="420" spans="5:9" x14ac:dyDescent="0.3">
      <c r="E420" s="102"/>
      <c r="F420" s="102"/>
      <c r="H420" s="102"/>
      <c r="I420" s="11"/>
    </row>
    <row r="421" spans="5:9" x14ac:dyDescent="0.3">
      <c r="E421" s="102"/>
      <c r="F421" s="102"/>
      <c r="H421" s="102"/>
      <c r="I421" s="11"/>
    </row>
    <row r="422" spans="5:9" x14ac:dyDescent="0.3">
      <c r="E422" s="102"/>
      <c r="F422" s="102"/>
      <c r="H422" s="102"/>
      <c r="I422" s="11"/>
    </row>
    <row r="423" spans="5:9" x14ac:dyDescent="0.3">
      <c r="E423" s="102"/>
      <c r="F423" s="102"/>
      <c r="H423" s="102"/>
      <c r="I423" s="11"/>
    </row>
    <row r="424" spans="5:9" x14ac:dyDescent="0.3">
      <c r="E424" s="102"/>
      <c r="F424" s="102"/>
      <c r="H424" s="102"/>
      <c r="I424" s="11"/>
    </row>
    <row r="425" spans="5:9" x14ac:dyDescent="0.3">
      <c r="E425" s="102"/>
      <c r="F425" s="102"/>
      <c r="H425" s="102"/>
      <c r="I425" s="11"/>
    </row>
    <row r="426" spans="5:9" x14ac:dyDescent="0.3">
      <c r="E426" s="102"/>
      <c r="F426" s="102"/>
      <c r="H426" s="102"/>
      <c r="I426" s="11"/>
    </row>
    <row r="427" spans="5:9" x14ac:dyDescent="0.3">
      <c r="E427" s="102"/>
      <c r="F427" s="102"/>
      <c r="H427" s="102"/>
      <c r="I427" s="11"/>
    </row>
    <row r="428" spans="5:9" x14ac:dyDescent="0.3">
      <c r="E428" s="102"/>
      <c r="F428" s="102"/>
      <c r="H428" s="102"/>
      <c r="I428" s="11"/>
    </row>
    <row r="429" spans="5:9" x14ac:dyDescent="0.3">
      <c r="E429" s="102"/>
      <c r="F429" s="102"/>
      <c r="H429" s="102"/>
      <c r="I429" s="11"/>
    </row>
    <row r="430" spans="5:9" x14ac:dyDescent="0.3">
      <c r="E430" s="102"/>
      <c r="F430" s="102"/>
      <c r="H430" s="102"/>
      <c r="I430" s="11"/>
    </row>
    <row r="431" spans="5:9" x14ac:dyDescent="0.3">
      <c r="E431" s="102"/>
      <c r="F431" s="102"/>
      <c r="H431" s="102"/>
      <c r="I431" s="11"/>
    </row>
    <row r="432" spans="5:9" x14ac:dyDescent="0.3">
      <c r="E432" s="102"/>
      <c r="F432" s="102"/>
      <c r="H432" s="102"/>
      <c r="I432" s="11"/>
    </row>
    <row r="433" spans="5:9" x14ac:dyDescent="0.3">
      <c r="E433" s="102"/>
      <c r="F433" s="102"/>
      <c r="H433" s="102"/>
      <c r="I433" s="11"/>
    </row>
    <row r="434" spans="5:9" x14ac:dyDescent="0.3">
      <c r="E434" s="102"/>
      <c r="F434" s="102"/>
      <c r="H434" s="102"/>
      <c r="I434" s="11"/>
    </row>
    <row r="435" spans="5:9" x14ac:dyDescent="0.3">
      <c r="E435" s="102"/>
      <c r="F435" s="102"/>
      <c r="H435" s="102"/>
      <c r="I435" s="11"/>
    </row>
    <row r="436" spans="5:9" x14ac:dyDescent="0.3">
      <c r="E436" s="102"/>
      <c r="F436" s="102"/>
      <c r="H436" s="102"/>
      <c r="I436" s="11"/>
    </row>
    <row r="437" spans="5:9" x14ac:dyDescent="0.3">
      <c r="E437" s="102"/>
      <c r="F437" s="102"/>
      <c r="H437" s="102"/>
      <c r="I437" s="11"/>
    </row>
    <row r="438" spans="5:9" x14ac:dyDescent="0.3">
      <c r="E438" s="102"/>
      <c r="F438" s="102"/>
      <c r="H438" s="102"/>
      <c r="I438" s="11"/>
    </row>
    <row r="439" spans="5:9" x14ac:dyDescent="0.3">
      <c r="E439" s="102"/>
      <c r="F439" s="102"/>
      <c r="H439" s="102"/>
      <c r="I439" s="11"/>
    </row>
    <row r="440" spans="5:9" x14ac:dyDescent="0.3">
      <c r="E440" s="102"/>
      <c r="F440" s="102"/>
      <c r="H440" s="102"/>
      <c r="I440" s="11"/>
    </row>
    <row r="441" spans="5:9" x14ac:dyDescent="0.3">
      <c r="E441" s="102"/>
      <c r="F441" s="102"/>
      <c r="H441" s="102"/>
      <c r="I441" s="11"/>
    </row>
    <row r="442" spans="5:9" x14ac:dyDescent="0.3">
      <c r="E442" s="102"/>
      <c r="F442" s="102"/>
      <c r="H442" s="102"/>
      <c r="I442" s="11"/>
    </row>
    <row r="443" spans="5:9" x14ac:dyDescent="0.3">
      <c r="E443" s="102"/>
      <c r="F443" s="102"/>
      <c r="H443" s="102"/>
      <c r="I443" s="11"/>
    </row>
    <row r="444" spans="5:9" x14ac:dyDescent="0.3">
      <c r="E444" s="102"/>
      <c r="F444" s="102"/>
      <c r="H444" s="102"/>
      <c r="I444" s="11"/>
    </row>
    <row r="445" spans="5:9" x14ac:dyDescent="0.3">
      <c r="E445" s="102"/>
      <c r="F445" s="102"/>
      <c r="H445" s="102"/>
      <c r="I445" s="11"/>
    </row>
    <row r="446" spans="5:9" x14ac:dyDescent="0.3">
      <c r="E446" s="102"/>
      <c r="F446" s="102"/>
      <c r="H446" s="102"/>
      <c r="I446" s="11"/>
    </row>
    <row r="447" spans="5:9" x14ac:dyDescent="0.3">
      <c r="E447" s="102"/>
      <c r="F447" s="102"/>
      <c r="H447" s="102"/>
      <c r="I447" s="11"/>
    </row>
    <row r="448" spans="5:9" x14ac:dyDescent="0.3">
      <c r="E448" s="102"/>
      <c r="F448" s="102"/>
      <c r="H448" s="102"/>
      <c r="I448" s="11"/>
    </row>
    <row r="449" spans="5:9" x14ac:dyDescent="0.3">
      <c r="E449" s="102"/>
      <c r="F449" s="102"/>
      <c r="H449" s="102"/>
      <c r="I449" s="11"/>
    </row>
    <row r="450" spans="5:9" x14ac:dyDescent="0.3">
      <c r="E450" s="102"/>
      <c r="F450" s="102"/>
      <c r="H450" s="102"/>
      <c r="I450" s="11"/>
    </row>
    <row r="451" spans="5:9" x14ac:dyDescent="0.3">
      <c r="E451" s="102"/>
      <c r="F451" s="102"/>
      <c r="H451" s="102"/>
      <c r="I451" s="11"/>
    </row>
    <row r="452" spans="5:9" x14ac:dyDescent="0.3">
      <c r="E452" s="102"/>
      <c r="F452" s="102"/>
      <c r="H452" s="102"/>
      <c r="I452" s="11"/>
    </row>
    <row r="453" spans="5:9" x14ac:dyDescent="0.3">
      <c r="E453" s="102"/>
      <c r="F453" s="102"/>
      <c r="H453" s="102"/>
      <c r="I453" s="11"/>
    </row>
    <row r="454" spans="5:9" x14ac:dyDescent="0.3">
      <c r="E454" s="102"/>
      <c r="F454" s="102"/>
      <c r="H454" s="102"/>
      <c r="I454" s="11"/>
    </row>
    <row r="455" spans="5:9" x14ac:dyDescent="0.3">
      <c r="E455" s="102"/>
      <c r="F455" s="102"/>
      <c r="H455" s="102"/>
      <c r="I455" s="11"/>
    </row>
    <row r="456" spans="5:9" x14ac:dyDescent="0.3">
      <c r="E456" s="102"/>
      <c r="F456" s="102"/>
      <c r="H456" s="102"/>
      <c r="I456" s="11"/>
    </row>
    <row r="457" spans="5:9" x14ac:dyDescent="0.3">
      <c r="E457" s="102"/>
      <c r="F457" s="102"/>
      <c r="H457" s="102"/>
      <c r="I457" s="11"/>
    </row>
    <row r="458" spans="5:9" x14ac:dyDescent="0.3">
      <c r="E458" s="102"/>
      <c r="F458" s="102"/>
      <c r="H458" s="102"/>
      <c r="I458" s="11"/>
    </row>
    <row r="459" spans="5:9" x14ac:dyDescent="0.3">
      <c r="E459" s="102"/>
      <c r="F459" s="102"/>
      <c r="H459" s="102"/>
      <c r="I459" s="11"/>
    </row>
    <row r="460" spans="5:9" x14ac:dyDescent="0.3">
      <c r="E460" s="102"/>
      <c r="F460" s="102"/>
      <c r="H460" s="102"/>
      <c r="I460" s="11"/>
    </row>
    <row r="461" spans="5:9" x14ac:dyDescent="0.3">
      <c r="E461" s="102"/>
      <c r="F461" s="102"/>
      <c r="H461" s="102"/>
      <c r="I461" s="11"/>
    </row>
    <row r="462" spans="5:9" x14ac:dyDescent="0.3">
      <c r="E462" s="102"/>
      <c r="F462" s="102"/>
      <c r="H462" s="102"/>
      <c r="I462" s="11"/>
    </row>
    <row r="463" spans="5:9" x14ac:dyDescent="0.3">
      <c r="E463" s="102"/>
      <c r="F463" s="102"/>
      <c r="H463" s="102"/>
      <c r="I463" s="11"/>
    </row>
    <row r="464" spans="5:9" x14ac:dyDescent="0.3">
      <c r="E464" s="102"/>
      <c r="F464" s="102"/>
      <c r="H464" s="102"/>
      <c r="I464" s="11"/>
    </row>
    <row r="465" spans="5:9" x14ac:dyDescent="0.3">
      <c r="E465" s="102"/>
      <c r="F465" s="102"/>
      <c r="H465" s="102"/>
      <c r="I465" s="11"/>
    </row>
    <row r="466" spans="5:9" x14ac:dyDescent="0.3">
      <c r="E466" s="102"/>
      <c r="F466" s="102"/>
      <c r="H466" s="102"/>
      <c r="I466" s="11"/>
    </row>
    <row r="467" spans="5:9" x14ac:dyDescent="0.3">
      <c r="E467" s="102"/>
      <c r="F467" s="102"/>
      <c r="H467" s="102"/>
      <c r="I467" s="11"/>
    </row>
    <row r="468" spans="5:9" x14ac:dyDescent="0.3">
      <c r="E468" s="102"/>
      <c r="F468" s="102"/>
      <c r="H468" s="102"/>
      <c r="I468" s="11"/>
    </row>
    <row r="469" spans="5:9" x14ac:dyDescent="0.3">
      <c r="E469" s="102"/>
      <c r="F469" s="102"/>
      <c r="H469" s="102"/>
      <c r="I469" s="11"/>
    </row>
    <row r="470" spans="5:9" x14ac:dyDescent="0.3">
      <c r="E470" s="102"/>
      <c r="F470" s="102"/>
      <c r="H470" s="102"/>
      <c r="I470" s="11"/>
    </row>
    <row r="471" spans="5:9" x14ac:dyDescent="0.3">
      <c r="E471" s="102"/>
      <c r="F471" s="102"/>
      <c r="H471" s="102"/>
      <c r="I471" s="11"/>
    </row>
    <row r="472" spans="5:9" x14ac:dyDescent="0.3">
      <c r="E472" s="102"/>
      <c r="F472" s="102"/>
      <c r="H472" s="102"/>
      <c r="I472" s="11"/>
    </row>
    <row r="473" spans="5:9" x14ac:dyDescent="0.3">
      <c r="E473" s="102"/>
      <c r="F473" s="102"/>
      <c r="H473" s="102"/>
      <c r="I473" s="11"/>
    </row>
    <row r="474" spans="5:9" x14ac:dyDescent="0.3">
      <c r="E474" s="102"/>
      <c r="F474" s="102"/>
      <c r="H474" s="102"/>
      <c r="I474" s="11"/>
    </row>
    <row r="475" spans="5:9" x14ac:dyDescent="0.3">
      <c r="E475" s="102"/>
      <c r="F475" s="102"/>
      <c r="H475" s="102"/>
      <c r="I475" s="11"/>
    </row>
    <row r="476" spans="5:9" x14ac:dyDescent="0.3">
      <c r="E476" s="102"/>
      <c r="F476" s="102"/>
      <c r="H476" s="102"/>
      <c r="I476" s="11"/>
    </row>
    <row r="477" spans="5:9" x14ac:dyDescent="0.3">
      <c r="E477" s="102"/>
      <c r="F477" s="102"/>
      <c r="H477" s="102"/>
      <c r="I477" s="11"/>
    </row>
    <row r="478" spans="5:9" x14ac:dyDescent="0.3">
      <c r="E478" s="102"/>
      <c r="F478" s="102"/>
      <c r="H478" s="102"/>
      <c r="I478" s="11"/>
    </row>
    <row r="479" spans="5:9" x14ac:dyDescent="0.3">
      <c r="E479" s="102"/>
      <c r="F479" s="102"/>
      <c r="H479" s="102"/>
      <c r="I479" s="11"/>
    </row>
    <row r="480" spans="5:9" x14ac:dyDescent="0.3">
      <c r="E480" s="102"/>
      <c r="F480" s="102"/>
      <c r="H480" s="102"/>
      <c r="I480" s="11"/>
    </row>
    <row r="481" spans="5:9" x14ac:dyDescent="0.3">
      <c r="E481" s="102"/>
      <c r="F481" s="102"/>
      <c r="H481" s="102"/>
      <c r="I481" s="11"/>
    </row>
    <row r="482" spans="5:9" x14ac:dyDescent="0.3">
      <c r="E482" s="102"/>
      <c r="F482" s="102"/>
      <c r="H482" s="102"/>
      <c r="I482" s="11"/>
    </row>
    <row r="483" spans="5:9" x14ac:dyDescent="0.3">
      <c r="E483" s="102"/>
      <c r="F483" s="102"/>
      <c r="H483" s="102"/>
      <c r="I483" s="11"/>
    </row>
    <row r="484" spans="5:9" x14ac:dyDescent="0.3">
      <c r="E484" s="102"/>
      <c r="F484" s="102"/>
      <c r="H484" s="102"/>
      <c r="I484" s="11"/>
    </row>
    <row r="485" spans="5:9" x14ac:dyDescent="0.3">
      <c r="E485" s="102"/>
      <c r="F485" s="102"/>
      <c r="H485" s="102"/>
      <c r="I485" s="11"/>
    </row>
    <row r="486" spans="5:9" x14ac:dyDescent="0.3">
      <c r="E486" s="102"/>
      <c r="F486" s="102"/>
      <c r="H486" s="102"/>
      <c r="I486" s="11"/>
    </row>
    <row r="487" spans="5:9" x14ac:dyDescent="0.3">
      <c r="E487" s="102"/>
      <c r="F487" s="102"/>
      <c r="H487" s="102"/>
      <c r="I487" s="11"/>
    </row>
    <row r="488" spans="5:9" x14ac:dyDescent="0.3">
      <c r="E488" s="102"/>
      <c r="F488" s="102"/>
      <c r="H488" s="102"/>
      <c r="I488" s="11"/>
    </row>
    <row r="489" spans="5:9" x14ac:dyDescent="0.3">
      <c r="E489" s="102"/>
      <c r="F489" s="102"/>
      <c r="H489" s="102"/>
      <c r="I489" s="11"/>
    </row>
    <row r="490" spans="5:9" x14ac:dyDescent="0.3">
      <c r="E490" s="102"/>
      <c r="F490" s="102"/>
      <c r="H490" s="102"/>
      <c r="I490" s="11"/>
    </row>
    <row r="491" spans="5:9" x14ac:dyDescent="0.3">
      <c r="E491" s="102"/>
      <c r="F491" s="102"/>
      <c r="H491" s="102"/>
      <c r="I491" s="11"/>
    </row>
    <row r="492" spans="5:9" x14ac:dyDescent="0.3">
      <c r="E492" s="102"/>
      <c r="F492" s="102"/>
      <c r="H492" s="102"/>
      <c r="I492" s="11"/>
    </row>
    <row r="493" spans="5:9" x14ac:dyDescent="0.3">
      <c r="E493" s="102"/>
      <c r="F493" s="102"/>
      <c r="H493" s="102"/>
      <c r="I493" s="11"/>
    </row>
    <row r="494" spans="5:9" x14ac:dyDescent="0.3">
      <c r="E494" s="102"/>
      <c r="F494" s="102"/>
      <c r="H494" s="102"/>
      <c r="I494" s="11"/>
    </row>
    <row r="495" spans="5:9" x14ac:dyDescent="0.3">
      <c r="E495" s="102"/>
      <c r="F495" s="102"/>
      <c r="H495" s="102"/>
      <c r="I495" s="11"/>
    </row>
    <row r="496" spans="5:9" x14ac:dyDescent="0.3">
      <c r="E496" s="102"/>
      <c r="F496" s="102"/>
      <c r="H496" s="102"/>
      <c r="I496" s="11"/>
    </row>
    <row r="497" spans="5:9" x14ac:dyDescent="0.3">
      <c r="E497" s="102"/>
      <c r="F497" s="102"/>
      <c r="H497" s="102"/>
      <c r="I497" s="11"/>
    </row>
    <row r="498" spans="5:9" x14ac:dyDescent="0.3">
      <c r="E498" s="102"/>
      <c r="F498" s="102"/>
      <c r="H498" s="102"/>
      <c r="I498" s="11"/>
    </row>
    <row r="499" spans="5:9" x14ac:dyDescent="0.3">
      <c r="E499" s="102"/>
      <c r="F499" s="102"/>
      <c r="H499" s="102"/>
      <c r="I499" s="11"/>
    </row>
    <row r="500" spans="5:9" x14ac:dyDescent="0.3">
      <c r="E500" s="102"/>
      <c r="F500" s="102"/>
      <c r="H500" s="102"/>
      <c r="I500" s="11"/>
    </row>
    <row r="501" spans="5:9" x14ac:dyDescent="0.3">
      <c r="E501" s="102"/>
      <c r="F501" s="102"/>
      <c r="H501" s="102"/>
      <c r="I501" s="11"/>
    </row>
    <row r="502" spans="5:9" x14ac:dyDescent="0.3">
      <c r="E502" s="102"/>
      <c r="F502" s="102"/>
      <c r="H502" s="102"/>
      <c r="I502" s="11"/>
    </row>
    <row r="503" spans="5:9" x14ac:dyDescent="0.3">
      <c r="E503" s="102"/>
      <c r="F503" s="102"/>
      <c r="H503" s="102"/>
      <c r="I503" s="11"/>
    </row>
    <row r="504" spans="5:9" x14ac:dyDescent="0.3">
      <c r="E504" s="102"/>
      <c r="F504" s="102"/>
      <c r="H504" s="102"/>
      <c r="I504" s="11"/>
    </row>
    <row r="505" spans="5:9" x14ac:dyDescent="0.3">
      <c r="E505" s="102"/>
      <c r="F505" s="102"/>
      <c r="H505" s="102"/>
      <c r="I505" s="11"/>
    </row>
    <row r="506" spans="5:9" x14ac:dyDescent="0.3">
      <c r="E506" s="102"/>
      <c r="F506" s="102"/>
      <c r="H506" s="102"/>
      <c r="I506" s="11"/>
    </row>
    <row r="507" spans="5:9" x14ac:dyDescent="0.3">
      <c r="E507" s="102"/>
      <c r="F507" s="102"/>
      <c r="H507" s="102"/>
      <c r="I507" s="11"/>
    </row>
    <row r="508" spans="5:9" x14ac:dyDescent="0.3">
      <c r="E508" s="102"/>
      <c r="F508" s="102"/>
      <c r="H508" s="102"/>
      <c r="I508" s="11"/>
    </row>
    <row r="509" spans="5:9" x14ac:dyDescent="0.3">
      <c r="E509" s="102"/>
      <c r="F509" s="102"/>
      <c r="H509" s="102"/>
      <c r="I509" s="11"/>
    </row>
    <row r="510" spans="5:9" x14ac:dyDescent="0.3">
      <c r="E510" s="102"/>
      <c r="F510" s="102"/>
      <c r="H510" s="102"/>
      <c r="I510" s="11"/>
    </row>
    <row r="511" spans="5:9" x14ac:dyDescent="0.3">
      <c r="E511" s="102"/>
      <c r="F511" s="102"/>
      <c r="H511" s="102"/>
      <c r="I511" s="11"/>
    </row>
    <row r="512" spans="5:9" x14ac:dyDescent="0.3">
      <c r="E512" s="102"/>
      <c r="F512" s="102"/>
      <c r="H512" s="102"/>
      <c r="I512" s="11"/>
    </row>
    <row r="513" spans="5:9" x14ac:dyDescent="0.3">
      <c r="E513" s="102"/>
      <c r="F513" s="102"/>
      <c r="H513" s="102"/>
      <c r="I513" s="11"/>
    </row>
    <row r="514" spans="5:9" x14ac:dyDescent="0.3">
      <c r="E514" s="102"/>
      <c r="F514" s="102"/>
      <c r="H514" s="102"/>
      <c r="I514" s="11"/>
    </row>
    <row r="515" spans="5:9" x14ac:dyDescent="0.3">
      <c r="E515" s="102"/>
      <c r="F515" s="102"/>
      <c r="H515" s="102"/>
      <c r="I515" s="11"/>
    </row>
    <row r="516" spans="5:9" x14ac:dyDescent="0.3">
      <c r="E516" s="102"/>
      <c r="F516" s="102"/>
      <c r="H516" s="102"/>
      <c r="I516" s="11"/>
    </row>
    <row r="517" spans="5:9" x14ac:dyDescent="0.3">
      <c r="E517" s="102"/>
      <c r="F517" s="102"/>
      <c r="H517" s="102"/>
      <c r="I517" s="11"/>
    </row>
    <row r="518" spans="5:9" x14ac:dyDescent="0.3">
      <c r="E518" s="102"/>
      <c r="F518" s="102"/>
      <c r="H518" s="102"/>
      <c r="I518" s="11"/>
    </row>
    <row r="519" spans="5:9" x14ac:dyDescent="0.3">
      <c r="E519" s="102"/>
      <c r="F519" s="102"/>
      <c r="H519" s="102"/>
      <c r="I519" s="11"/>
    </row>
    <row r="520" spans="5:9" x14ac:dyDescent="0.3">
      <c r="E520" s="102"/>
      <c r="F520" s="102"/>
      <c r="H520" s="102"/>
      <c r="I520" s="11"/>
    </row>
    <row r="521" spans="5:9" x14ac:dyDescent="0.3">
      <c r="E521" s="102"/>
      <c r="F521" s="102"/>
      <c r="H521" s="102"/>
      <c r="I521" s="11"/>
    </row>
    <row r="522" spans="5:9" x14ac:dyDescent="0.3">
      <c r="E522" s="102"/>
      <c r="F522" s="102"/>
      <c r="H522" s="102"/>
      <c r="I522" s="11"/>
    </row>
    <row r="523" spans="5:9" x14ac:dyDescent="0.3">
      <c r="E523" s="102"/>
      <c r="F523" s="102"/>
      <c r="H523" s="102"/>
      <c r="I523" s="11"/>
    </row>
    <row r="524" spans="5:9" x14ac:dyDescent="0.3">
      <c r="E524" s="102"/>
      <c r="F524" s="102"/>
      <c r="H524" s="102"/>
      <c r="I524" s="11"/>
    </row>
    <row r="525" spans="5:9" x14ac:dyDescent="0.3">
      <c r="E525" s="102"/>
      <c r="F525" s="102"/>
      <c r="H525" s="102"/>
      <c r="I525" s="11"/>
    </row>
    <row r="526" spans="5:9" x14ac:dyDescent="0.3">
      <c r="E526" s="102"/>
      <c r="F526" s="102"/>
      <c r="H526" s="102"/>
      <c r="I526" s="11"/>
    </row>
    <row r="527" spans="5:9" x14ac:dyDescent="0.3">
      <c r="E527" s="102"/>
      <c r="F527" s="102"/>
      <c r="H527" s="102"/>
      <c r="I527" s="11"/>
    </row>
    <row r="528" spans="5:9" x14ac:dyDescent="0.3">
      <c r="E528" s="102"/>
      <c r="F528" s="102"/>
      <c r="H528" s="102"/>
      <c r="I528" s="11"/>
    </row>
    <row r="529" spans="5:9" x14ac:dyDescent="0.3">
      <c r="E529" s="102"/>
      <c r="F529" s="102"/>
      <c r="H529" s="102"/>
      <c r="I529" s="11"/>
    </row>
    <row r="530" spans="5:9" x14ac:dyDescent="0.3">
      <c r="E530" s="102"/>
      <c r="F530" s="102"/>
      <c r="H530" s="102"/>
      <c r="I530" s="11"/>
    </row>
    <row r="531" spans="5:9" x14ac:dyDescent="0.3">
      <c r="E531" s="102"/>
      <c r="F531" s="102"/>
      <c r="H531" s="102"/>
      <c r="I531" s="11"/>
    </row>
    <row r="532" spans="5:9" x14ac:dyDescent="0.3">
      <c r="E532" s="102"/>
      <c r="F532" s="102"/>
      <c r="H532" s="102"/>
      <c r="I532" s="11"/>
    </row>
    <row r="533" spans="5:9" x14ac:dyDescent="0.3">
      <c r="E533" s="102"/>
      <c r="F533" s="102"/>
      <c r="H533" s="102"/>
      <c r="I533" s="11"/>
    </row>
    <row r="534" spans="5:9" x14ac:dyDescent="0.3">
      <c r="E534" s="102"/>
      <c r="F534" s="102"/>
      <c r="H534" s="102"/>
      <c r="I534" s="11"/>
    </row>
    <row r="535" spans="5:9" x14ac:dyDescent="0.3">
      <c r="E535" s="102"/>
      <c r="F535" s="102"/>
      <c r="H535" s="102"/>
      <c r="I535" s="11"/>
    </row>
    <row r="536" spans="5:9" x14ac:dyDescent="0.3">
      <c r="E536" s="102"/>
      <c r="F536" s="102"/>
      <c r="H536" s="102"/>
      <c r="I536" s="11"/>
    </row>
    <row r="537" spans="5:9" x14ac:dyDescent="0.3">
      <c r="E537" s="102"/>
      <c r="F537" s="102"/>
      <c r="H537" s="102"/>
      <c r="I537" s="11"/>
    </row>
    <row r="538" spans="5:9" x14ac:dyDescent="0.3">
      <c r="E538" s="102"/>
      <c r="F538" s="102"/>
      <c r="H538" s="102"/>
      <c r="I538" s="11"/>
    </row>
    <row r="539" spans="5:9" x14ac:dyDescent="0.3">
      <c r="E539" s="102"/>
      <c r="F539" s="102"/>
      <c r="H539" s="102"/>
      <c r="I539" s="11"/>
    </row>
    <row r="540" spans="5:9" x14ac:dyDescent="0.3">
      <c r="E540" s="102"/>
      <c r="F540" s="102"/>
      <c r="H540" s="102"/>
      <c r="I540" s="11"/>
    </row>
    <row r="541" spans="5:9" x14ac:dyDescent="0.3">
      <c r="E541" s="102"/>
      <c r="F541" s="102"/>
      <c r="H541" s="102"/>
      <c r="I541" s="11"/>
    </row>
    <row r="542" spans="5:9" x14ac:dyDescent="0.3">
      <c r="E542" s="102"/>
      <c r="F542" s="102"/>
      <c r="H542" s="102"/>
      <c r="I542" s="11"/>
    </row>
    <row r="543" spans="5:9" x14ac:dyDescent="0.3">
      <c r="E543" s="102"/>
      <c r="F543" s="102"/>
      <c r="H543" s="102"/>
      <c r="I543" s="11"/>
    </row>
    <row r="544" spans="5:9" x14ac:dyDescent="0.3">
      <c r="E544" s="102"/>
      <c r="F544" s="102"/>
      <c r="H544" s="102"/>
      <c r="I544" s="11"/>
    </row>
    <row r="545" spans="5:9" x14ac:dyDescent="0.3">
      <c r="E545" s="102"/>
      <c r="F545" s="102"/>
      <c r="H545" s="102"/>
      <c r="I545" s="11"/>
    </row>
    <row r="546" spans="5:9" x14ac:dyDescent="0.3">
      <c r="E546" s="102"/>
      <c r="F546" s="102"/>
      <c r="H546" s="102"/>
      <c r="I546" s="11"/>
    </row>
    <row r="547" spans="5:9" x14ac:dyDescent="0.3">
      <c r="E547" s="102"/>
      <c r="F547" s="102"/>
      <c r="H547" s="102"/>
      <c r="I547" s="11"/>
    </row>
    <row r="548" spans="5:9" x14ac:dyDescent="0.3">
      <c r="E548" s="102"/>
      <c r="F548" s="102"/>
      <c r="H548" s="102"/>
      <c r="I548" s="11"/>
    </row>
    <row r="549" spans="5:9" x14ac:dyDescent="0.3">
      <c r="E549" s="102"/>
      <c r="F549" s="102"/>
      <c r="H549" s="102"/>
      <c r="I549" s="11"/>
    </row>
    <row r="550" spans="5:9" x14ac:dyDescent="0.3">
      <c r="E550" s="102"/>
      <c r="F550" s="102"/>
      <c r="H550" s="102"/>
      <c r="I550" s="11"/>
    </row>
    <row r="551" spans="5:9" x14ac:dyDescent="0.3">
      <c r="E551" s="102"/>
      <c r="F551" s="102"/>
      <c r="H551" s="102"/>
      <c r="I551" s="11"/>
    </row>
    <row r="552" spans="5:9" x14ac:dyDescent="0.3">
      <c r="E552" s="102"/>
      <c r="F552" s="102"/>
      <c r="H552" s="102"/>
      <c r="I552" s="11"/>
    </row>
    <row r="553" spans="5:9" x14ac:dyDescent="0.3">
      <c r="E553" s="102"/>
      <c r="F553" s="102"/>
      <c r="H553" s="102"/>
      <c r="I553" s="11"/>
    </row>
    <row r="554" spans="5:9" x14ac:dyDescent="0.3">
      <c r="E554" s="102"/>
      <c r="F554" s="102"/>
      <c r="H554" s="102"/>
      <c r="I554" s="11"/>
    </row>
    <row r="555" spans="5:9" x14ac:dyDescent="0.3">
      <c r="E555" s="102"/>
      <c r="F555" s="102"/>
      <c r="H555" s="102"/>
      <c r="I555" s="11"/>
    </row>
    <row r="556" spans="5:9" x14ac:dyDescent="0.3">
      <c r="E556" s="102"/>
      <c r="F556" s="102"/>
      <c r="H556" s="102"/>
      <c r="I556" s="11"/>
    </row>
    <row r="557" spans="5:9" x14ac:dyDescent="0.3">
      <c r="E557" s="102"/>
      <c r="F557" s="102"/>
      <c r="H557" s="102"/>
      <c r="I557" s="11"/>
    </row>
    <row r="558" spans="5:9" x14ac:dyDescent="0.3">
      <c r="E558" s="102"/>
      <c r="F558" s="102"/>
      <c r="H558" s="102"/>
      <c r="I558" s="11"/>
    </row>
    <row r="559" spans="5:9" x14ac:dyDescent="0.3">
      <c r="E559" s="102"/>
      <c r="F559" s="102"/>
      <c r="H559" s="102"/>
      <c r="I559" s="11"/>
    </row>
    <row r="560" spans="5:9" x14ac:dyDescent="0.3">
      <c r="E560" s="102"/>
      <c r="F560" s="102"/>
      <c r="H560" s="102"/>
      <c r="I560" s="11"/>
    </row>
    <row r="561" spans="5:9" x14ac:dyDescent="0.3">
      <c r="E561" s="102"/>
      <c r="F561" s="102"/>
      <c r="H561" s="102"/>
      <c r="I561" s="11"/>
    </row>
    <row r="562" spans="5:9" x14ac:dyDescent="0.3">
      <c r="E562" s="102"/>
      <c r="F562" s="102"/>
      <c r="H562" s="102"/>
      <c r="I562" s="11"/>
    </row>
    <row r="563" spans="5:9" x14ac:dyDescent="0.3">
      <c r="E563" s="102"/>
      <c r="F563" s="102"/>
      <c r="H563" s="102"/>
      <c r="I563" s="11"/>
    </row>
    <row r="564" spans="5:9" x14ac:dyDescent="0.3">
      <c r="E564" s="102"/>
      <c r="F564" s="102"/>
      <c r="H564" s="102"/>
      <c r="I564" s="11"/>
    </row>
    <row r="565" spans="5:9" x14ac:dyDescent="0.3">
      <c r="E565" s="102"/>
      <c r="F565" s="102"/>
      <c r="H565" s="102"/>
      <c r="I565" s="11"/>
    </row>
    <row r="566" spans="5:9" x14ac:dyDescent="0.3">
      <c r="E566" s="102"/>
      <c r="F566" s="102"/>
      <c r="H566" s="102"/>
      <c r="I566" s="11"/>
    </row>
    <row r="567" spans="5:9" x14ac:dyDescent="0.3">
      <c r="E567" s="102"/>
      <c r="F567" s="102"/>
      <c r="H567" s="102"/>
      <c r="I567" s="11"/>
    </row>
    <row r="568" spans="5:9" x14ac:dyDescent="0.3">
      <c r="E568" s="102"/>
      <c r="F568" s="102"/>
      <c r="H568" s="102"/>
      <c r="I568" s="11"/>
    </row>
    <row r="569" spans="5:9" x14ac:dyDescent="0.3">
      <c r="E569" s="102"/>
      <c r="F569" s="102"/>
      <c r="H569" s="102"/>
      <c r="I569" s="11"/>
    </row>
    <row r="570" spans="5:9" x14ac:dyDescent="0.3">
      <c r="E570" s="102"/>
      <c r="F570" s="102"/>
      <c r="H570" s="102"/>
      <c r="I570" s="11"/>
    </row>
    <row r="571" spans="5:9" x14ac:dyDescent="0.3">
      <c r="E571" s="102"/>
      <c r="F571" s="102"/>
      <c r="H571" s="102"/>
      <c r="I571" s="11"/>
    </row>
    <row r="572" spans="5:9" x14ac:dyDescent="0.3">
      <c r="E572" s="102"/>
      <c r="F572" s="102"/>
      <c r="H572" s="102"/>
      <c r="I572" s="11"/>
    </row>
    <row r="573" spans="5:9" x14ac:dyDescent="0.3">
      <c r="E573" s="102"/>
      <c r="F573" s="102"/>
      <c r="H573" s="102"/>
      <c r="I573" s="11"/>
    </row>
    <row r="574" spans="5:9" x14ac:dyDescent="0.3">
      <c r="E574" s="102"/>
      <c r="F574" s="102"/>
      <c r="H574" s="102"/>
      <c r="I574" s="11"/>
    </row>
    <row r="575" spans="5:9" x14ac:dyDescent="0.3">
      <c r="E575" s="102"/>
      <c r="F575" s="102"/>
      <c r="H575" s="102"/>
      <c r="I575" s="11"/>
    </row>
    <row r="576" spans="5:9" x14ac:dyDescent="0.3">
      <c r="E576" s="102"/>
      <c r="F576" s="102"/>
      <c r="H576" s="102"/>
      <c r="I576" s="11"/>
    </row>
    <row r="577" spans="5:9" x14ac:dyDescent="0.3">
      <c r="E577" s="102"/>
      <c r="F577" s="102"/>
      <c r="H577" s="102"/>
      <c r="I577" s="11"/>
    </row>
    <row r="578" spans="5:9" x14ac:dyDescent="0.3">
      <c r="E578" s="102"/>
      <c r="F578" s="102"/>
      <c r="H578" s="102"/>
      <c r="I578" s="11"/>
    </row>
    <row r="579" spans="5:9" x14ac:dyDescent="0.3">
      <c r="E579" s="102"/>
      <c r="F579" s="102"/>
      <c r="H579" s="102"/>
      <c r="I579" s="11"/>
    </row>
    <row r="580" spans="5:9" x14ac:dyDescent="0.3">
      <c r="E580" s="102"/>
      <c r="F580" s="102"/>
      <c r="H580" s="102"/>
      <c r="I580" s="11"/>
    </row>
    <row r="581" spans="5:9" x14ac:dyDescent="0.3">
      <c r="E581" s="102"/>
      <c r="F581" s="102"/>
      <c r="H581" s="102"/>
      <c r="I581" s="11"/>
    </row>
    <row r="582" spans="5:9" x14ac:dyDescent="0.3">
      <c r="E582" s="102"/>
      <c r="F582" s="102"/>
      <c r="H582" s="102"/>
      <c r="I582" s="11"/>
    </row>
    <row r="583" spans="5:9" x14ac:dyDescent="0.3">
      <c r="E583" s="102"/>
      <c r="F583" s="102"/>
      <c r="H583" s="102"/>
      <c r="I583" s="11"/>
    </row>
    <row r="584" spans="5:9" x14ac:dyDescent="0.3">
      <c r="E584" s="102"/>
      <c r="F584" s="102"/>
      <c r="H584" s="102"/>
      <c r="I584" s="11"/>
    </row>
    <row r="585" spans="5:9" x14ac:dyDescent="0.3">
      <c r="E585" s="102"/>
      <c r="F585" s="102"/>
      <c r="H585" s="102"/>
      <c r="I585" s="11"/>
    </row>
    <row r="586" spans="5:9" x14ac:dyDescent="0.3">
      <c r="E586" s="102"/>
      <c r="F586" s="102"/>
      <c r="H586" s="102"/>
      <c r="I586" s="11"/>
    </row>
    <row r="587" spans="5:9" x14ac:dyDescent="0.3">
      <c r="E587" s="102"/>
      <c r="F587" s="102"/>
      <c r="H587" s="102"/>
      <c r="I587" s="11"/>
    </row>
    <row r="588" spans="5:9" x14ac:dyDescent="0.3">
      <c r="E588" s="102"/>
      <c r="F588" s="102"/>
      <c r="H588" s="102"/>
      <c r="I588" s="11"/>
    </row>
    <row r="589" spans="5:9" x14ac:dyDescent="0.3">
      <c r="E589" s="102"/>
      <c r="F589" s="102"/>
      <c r="H589" s="102"/>
      <c r="I589" s="11"/>
    </row>
    <row r="590" spans="5:9" x14ac:dyDescent="0.3">
      <c r="E590" s="102"/>
      <c r="F590" s="102"/>
      <c r="H590" s="102"/>
      <c r="I590" s="11"/>
    </row>
    <row r="591" spans="5:9" x14ac:dyDescent="0.3">
      <c r="E591" s="102"/>
      <c r="F591" s="102"/>
      <c r="H591" s="102"/>
      <c r="I591" s="11"/>
    </row>
    <row r="592" spans="5:9" x14ac:dyDescent="0.3">
      <c r="E592" s="102"/>
      <c r="F592" s="102"/>
      <c r="H592" s="102"/>
      <c r="I592" s="11"/>
    </row>
    <row r="593" spans="5:9" x14ac:dyDescent="0.3">
      <c r="E593" s="102"/>
      <c r="F593" s="102"/>
      <c r="H593" s="102"/>
      <c r="I593" s="11"/>
    </row>
    <row r="594" spans="5:9" x14ac:dyDescent="0.3">
      <c r="E594" s="102"/>
      <c r="F594" s="102"/>
      <c r="H594" s="102"/>
      <c r="I594" s="11"/>
    </row>
    <row r="595" spans="5:9" x14ac:dyDescent="0.3">
      <c r="E595" s="102"/>
      <c r="F595" s="102"/>
      <c r="H595" s="102"/>
      <c r="I595" s="11"/>
    </row>
    <row r="596" spans="5:9" x14ac:dyDescent="0.3">
      <c r="E596" s="102"/>
      <c r="F596" s="102"/>
      <c r="H596" s="102"/>
      <c r="I596" s="11"/>
    </row>
    <row r="597" spans="5:9" x14ac:dyDescent="0.3">
      <c r="E597" s="102"/>
      <c r="F597" s="102"/>
      <c r="H597" s="102"/>
      <c r="I597" s="11"/>
    </row>
    <row r="598" spans="5:9" x14ac:dyDescent="0.3">
      <c r="E598" s="102"/>
      <c r="F598" s="102"/>
      <c r="H598" s="102"/>
      <c r="I598" s="11"/>
    </row>
    <row r="599" spans="5:9" x14ac:dyDescent="0.3">
      <c r="E599" s="102"/>
      <c r="F599" s="102"/>
      <c r="H599" s="102"/>
      <c r="I599" s="11"/>
    </row>
    <row r="600" spans="5:9" x14ac:dyDescent="0.3">
      <c r="E600" s="102"/>
      <c r="F600" s="102"/>
      <c r="H600" s="102"/>
      <c r="I600" s="11"/>
    </row>
    <row r="601" spans="5:9" x14ac:dyDescent="0.3">
      <c r="E601" s="102"/>
      <c r="F601" s="102"/>
      <c r="H601" s="102"/>
      <c r="I601" s="11"/>
    </row>
    <row r="602" spans="5:9" x14ac:dyDescent="0.3">
      <c r="E602" s="102"/>
      <c r="F602" s="102"/>
      <c r="H602" s="102"/>
      <c r="I602" s="11"/>
    </row>
    <row r="603" spans="5:9" x14ac:dyDescent="0.3">
      <c r="E603" s="102"/>
      <c r="F603" s="102"/>
      <c r="H603" s="102"/>
      <c r="I603" s="11"/>
    </row>
    <row r="604" spans="5:9" x14ac:dyDescent="0.3">
      <c r="E604" s="102"/>
      <c r="F604" s="102"/>
      <c r="H604" s="102"/>
      <c r="I604" s="11"/>
    </row>
    <row r="605" spans="5:9" x14ac:dyDescent="0.3">
      <c r="E605" s="102"/>
      <c r="F605" s="102"/>
      <c r="H605" s="102"/>
      <c r="I605" s="11"/>
    </row>
    <row r="606" spans="5:9" x14ac:dyDescent="0.3">
      <c r="E606" s="102"/>
      <c r="F606" s="102"/>
      <c r="H606" s="102"/>
      <c r="I606" s="11"/>
    </row>
    <row r="607" spans="5:9" x14ac:dyDescent="0.3">
      <c r="E607" s="102"/>
      <c r="F607" s="102"/>
      <c r="H607" s="102"/>
      <c r="I607" s="11"/>
    </row>
    <row r="608" spans="5:9" x14ac:dyDescent="0.3">
      <c r="E608" s="102"/>
      <c r="F608" s="102"/>
      <c r="H608" s="102"/>
      <c r="I608" s="11"/>
    </row>
    <row r="609" spans="5:9" x14ac:dyDescent="0.3">
      <c r="E609" s="102"/>
      <c r="F609" s="102"/>
      <c r="H609" s="102"/>
      <c r="I609" s="11"/>
    </row>
    <row r="610" spans="5:9" x14ac:dyDescent="0.3">
      <c r="E610" s="102"/>
      <c r="F610" s="102"/>
      <c r="H610" s="102"/>
      <c r="I610" s="11"/>
    </row>
    <row r="611" spans="5:9" x14ac:dyDescent="0.3">
      <c r="E611" s="102"/>
      <c r="F611" s="102"/>
      <c r="H611" s="102"/>
      <c r="I611" s="11"/>
    </row>
    <row r="612" spans="5:9" x14ac:dyDescent="0.3">
      <c r="E612" s="102"/>
      <c r="F612" s="102"/>
      <c r="H612" s="102"/>
      <c r="I612" s="11"/>
    </row>
    <row r="613" spans="5:9" x14ac:dyDescent="0.3">
      <c r="E613" s="102"/>
      <c r="F613" s="102"/>
      <c r="H613" s="102"/>
      <c r="I613" s="11"/>
    </row>
    <row r="614" spans="5:9" x14ac:dyDescent="0.3">
      <c r="E614" s="102"/>
      <c r="F614" s="102"/>
      <c r="H614" s="102"/>
      <c r="I614" s="11"/>
    </row>
    <row r="615" spans="5:9" x14ac:dyDescent="0.3">
      <c r="E615" s="102"/>
      <c r="F615" s="102"/>
      <c r="H615" s="102"/>
      <c r="I615" s="11"/>
    </row>
    <row r="616" spans="5:9" x14ac:dyDescent="0.3">
      <c r="E616" s="102"/>
      <c r="F616" s="102"/>
      <c r="H616" s="102"/>
      <c r="I616" s="11"/>
    </row>
    <row r="617" spans="5:9" x14ac:dyDescent="0.3">
      <c r="E617" s="102"/>
      <c r="F617" s="102"/>
      <c r="H617" s="102"/>
      <c r="I617" s="11"/>
    </row>
    <row r="618" spans="5:9" x14ac:dyDescent="0.3">
      <c r="E618" s="102"/>
      <c r="F618" s="102"/>
      <c r="H618" s="102"/>
      <c r="I618" s="11"/>
    </row>
    <row r="619" spans="5:9" x14ac:dyDescent="0.3">
      <c r="E619" s="102"/>
      <c r="F619" s="102"/>
      <c r="H619" s="102"/>
      <c r="I619" s="11"/>
    </row>
    <row r="620" spans="5:9" x14ac:dyDescent="0.3">
      <c r="E620" s="102"/>
      <c r="F620" s="102"/>
      <c r="H620" s="102"/>
      <c r="I620" s="11"/>
    </row>
    <row r="621" spans="5:9" x14ac:dyDescent="0.3">
      <c r="E621" s="102"/>
      <c r="F621" s="102"/>
      <c r="H621" s="102"/>
      <c r="I621" s="11"/>
    </row>
    <row r="622" spans="5:9" x14ac:dyDescent="0.3">
      <c r="E622" s="102"/>
      <c r="F622" s="102"/>
      <c r="H622" s="102"/>
      <c r="I622" s="11"/>
    </row>
    <row r="623" spans="5:9" x14ac:dyDescent="0.3">
      <c r="E623" s="102"/>
      <c r="F623" s="102"/>
      <c r="H623" s="102"/>
      <c r="I623" s="11"/>
    </row>
    <row r="624" spans="5:9" x14ac:dyDescent="0.3">
      <c r="E624" s="102"/>
      <c r="F624" s="102"/>
      <c r="H624" s="102"/>
      <c r="I624" s="11"/>
    </row>
    <row r="625" spans="5:9" x14ac:dyDescent="0.3">
      <c r="E625" s="102"/>
      <c r="F625" s="102"/>
      <c r="H625" s="102"/>
      <c r="I625" s="11"/>
    </row>
    <row r="626" spans="5:9" x14ac:dyDescent="0.3">
      <c r="E626" s="102"/>
      <c r="F626" s="102"/>
      <c r="H626" s="102"/>
      <c r="I626" s="11"/>
    </row>
    <row r="627" spans="5:9" x14ac:dyDescent="0.3">
      <c r="E627" s="102"/>
      <c r="F627" s="102"/>
      <c r="H627" s="102"/>
      <c r="I627" s="11"/>
    </row>
    <row r="628" spans="5:9" x14ac:dyDescent="0.3">
      <c r="E628" s="102"/>
      <c r="F628" s="102"/>
      <c r="H628" s="102"/>
      <c r="I628" s="11"/>
    </row>
    <row r="629" spans="5:9" x14ac:dyDescent="0.3">
      <c r="E629" s="102"/>
      <c r="F629" s="102"/>
      <c r="H629" s="102"/>
      <c r="I629" s="11"/>
    </row>
    <row r="630" spans="5:9" x14ac:dyDescent="0.3">
      <c r="E630" s="102"/>
      <c r="F630" s="102"/>
      <c r="H630" s="102"/>
      <c r="I630" s="11"/>
    </row>
    <row r="631" spans="5:9" x14ac:dyDescent="0.3">
      <c r="E631" s="102"/>
      <c r="F631" s="102"/>
      <c r="H631" s="102"/>
      <c r="I631" s="11"/>
    </row>
    <row r="632" spans="5:9" x14ac:dyDescent="0.3">
      <c r="E632" s="102"/>
      <c r="F632" s="102"/>
      <c r="H632" s="102"/>
      <c r="I632" s="11"/>
    </row>
    <row r="633" spans="5:9" x14ac:dyDescent="0.3">
      <c r="E633" s="102"/>
      <c r="F633" s="102"/>
      <c r="H633" s="102"/>
      <c r="I633" s="11"/>
    </row>
    <row r="634" spans="5:9" x14ac:dyDescent="0.3">
      <c r="E634" s="102"/>
      <c r="F634" s="102"/>
      <c r="H634" s="102"/>
      <c r="I634" s="11"/>
    </row>
    <row r="635" spans="5:9" x14ac:dyDescent="0.3">
      <c r="E635" s="102"/>
      <c r="F635" s="102"/>
      <c r="H635" s="102"/>
      <c r="I635" s="11"/>
    </row>
    <row r="636" spans="5:9" x14ac:dyDescent="0.3">
      <c r="E636" s="102"/>
      <c r="F636" s="102"/>
      <c r="H636" s="102"/>
      <c r="I636" s="11"/>
    </row>
    <row r="637" spans="5:9" x14ac:dyDescent="0.3">
      <c r="E637" s="102"/>
      <c r="F637" s="102"/>
      <c r="H637" s="102"/>
      <c r="I637" s="11"/>
    </row>
    <row r="638" spans="5:9" x14ac:dyDescent="0.3">
      <c r="E638" s="102"/>
      <c r="F638" s="102"/>
      <c r="H638" s="102"/>
      <c r="I638" s="11"/>
    </row>
    <row r="639" spans="5:9" x14ac:dyDescent="0.3">
      <c r="E639" s="102"/>
      <c r="F639" s="102"/>
      <c r="H639" s="102"/>
      <c r="I639" s="11"/>
    </row>
    <row r="640" spans="5:9" x14ac:dyDescent="0.3">
      <c r="E640" s="102"/>
      <c r="F640" s="102"/>
      <c r="H640" s="102"/>
      <c r="I640" s="11"/>
    </row>
    <row r="641" spans="5:9" x14ac:dyDescent="0.3">
      <c r="E641" s="102"/>
      <c r="F641" s="102"/>
      <c r="H641" s="102"/>
      <c r="I641" s="11"/>
    </row>
    <row r="642" spans="5:9" x14ac:dyDescent="0.3">
      <c r="E642" s="102"/>
      <c r="F642" s="102"/>
      <c r="H642" s="102"/>
      <c r="I642" s="11"/>
    </row>
    <row r="643" spans="5:9" x14ac:dyDescent="0.3">
      <c r="E643" s="102"/>
      <c r="F643" s="102"/>
      <c r="H643" s="102"/>
      <c r="I643" s="11"/>
    </row>
    <row r="644" spans="5:9" x14ac:dyDescent="0.3">
      <c r="E644" s="102"/>
      <c r="F644" s="102"/>
      <c r="H644" s="102"/>
      <c r="I644" s="11"/>
    </row>
    <row r="645" spans="5:9" x14ac:dyDescent="0.3">
      <c r="E645" s="102"/>
      <c r="F645" s="102"/>
      <c r="H645" s="102"/>
      <c r="I645" s="11"/>
    </row>
    <row r="646" spans="5:9" x14ac:dyDescent="0.3">
      <c r="E646" s="102"/>
      <c r="F646" s="102"/>
      <c r="H646" s="102"/>
      <c r="I646" s="11"/>
    </row>
    <row r="647" spans="5:9" x14ac:dyDescent="0.3">
      <c r="E647" s="102"/>
      <c r="F647" s="102"/>
      <c r="H647" s="102"/>
      <c r="I647" s="11"/>
    </row>
    <row r="648" spans="5:9" x14ac:dyDescent="0.3">
      <c r="E648" s="102"/>
      <c r="F648" s="102"/>
      <c r="H648" s="102"/>
      <c r="I648" s="11"/>
    </row>
    <row r="649" spans="5:9" x14ac:dyDescent="0.3">
      <c r="E649" s="102"/>
      <c r="F649" s="102"/>
      <c r="H649" s="102"/>
      <c r="I649" s="11"/>
    </row>
    <row r="650" spans="5:9" x14ac:dyDescent="0.3">
      <c r="E650" s="102"/>
      <c r="F650" s="102"/>
      <c r="H650" s="102"/>
      <c r="I650" s="11"/>
    </row>
    <row r="651" spans="5:9" x14ac:dyDescent="0.3">
      <c r="E651" s="102"/>
      <c r="F651" s="102"/>
      <c r="H651" s="102"/>
      <c r="I651" s="11"/>
    </row>
    <row r="652" spans="5:9" x14ac:dyDescent="0.3">
      <c r="E652" s="102"/>
      <c r="F652" s="102"/>
      <c r="H652" s="102"/>
      <c r="I652" s="11"/>
    </row>
    <row r="653" spans="5:9" x14ac:dyDescent="0.3">
      <c r="E653" s="102"/>
      <c r="F653" s="102"/>
      <c r="H653" s="102"/>
      <c r="I653" s="11"/>
    </row>
    <row r="654" spans="5:9" x14ac:dyDescent="0.3">
      <c r="E654" s="102"/>
      <c r="F654" s="102"/>
      <c r="H654" s="102"/>
      <c r="I654" s="11"/>
    </row>
    <row r="655" spans="5:9" x14ac:dyDescent="0.3">
      <c r="E655" s="102"/>
      <c r="F655" s="102"/>
      <c r="H655" s="102"/>
      <c r="I655" s="11"/>
    </row>
    <row r="656" spans="5:9" x14ac:dyDescent="0.3">
      <c r="E656" s="102"/>
      <c r="F656" s="102"/>
      <c r="H656" s="102"/>
      <c r="I656" s="11"/>
    </row>
    <row r="657" spans="5:9" x14ac:dyDescent="0.3">
      <c r="E657" s="102"/>
      <c r="F657" s="102"/>
      <c r="H657" s="102"/>
      <c r="I657" s="11"/>
    </row>
    <row r="658" spans="5:9" x14ac:dyDescent="0.3">
      <c r="E658" s="102"/>
      <c r="F658" s="102"/>
      <c r="H658" s="102"/>
      <c r="I658" s="11"/>
    </row>
    <row r="659" spans="5:9" x14ac:dyDescent="0.3">
      <c r="E659" s="102"/>
      <c r="F659" s="102"/>
      <c r="H659" s="102"/>
      <c r="I659" s="11"/>
    </row>
    <row r="660" spans="5:9" x14ac:dyDescent="0.3">
      <c r="E660" s="102"/>
      <c r="F660" s="102"/>
      <c r="H660" s="102"/>
      <c r="I660" s="11"/>
    </row>
    <row r="661" spans="5:9" x14ac:dyDescent="0.3">
      <c r="E661" s="102"/>
      <c r="F661" s="102"/>
      <c r="H661" s="102"/>
      <c r="I661" s="11"/>
    </row>
    <row r="662" spans="5:9" x14ac:dyDescent="0.3">
      <c r="E662" s="102"/>
      <c r="F662" s="102"/>
      <c r="H662" s="102"/>
      <c r="I662" s="11"/>
    </row>
    <row r="663" spans="5:9" x14ac:dyDescent="0.3">
      <c r="E663" s="102"/>
      <c r="F663" s="102"/>
      <c r="H663" s="102"/>
      <c r="I663" s="11"/>
    </row>
    <row r="664" spans="5:9" x14ac:dyDescent="0.3">
      <c r="E664" s="102"/>
      <c r="F664" s="102"/>
      <c r="H664" s="102"/>
      <c r="I664" s="11"/>
    </row>
    <row r="665" spans="5:9" x14ac:dyDescent="0.3">
      <c r="E665" s="102"/>
      <c r="F665" s="102"/>
      <c r="H665" s="102"/>
      <c r="I665" s="11"/>
    </row>
    <row r="666" spans="5:9" x14ac:dyDescent="0.3">
      <c r="E666" s="102"/>
      <c r="F666" s="102"/>
      <c r="H666" s="102"/>
      <c r="I666" s="11"/>
    </row>
    <row r="667" spans="5:9" x14ac:dyDescent="0.3">
      <c r="E667" s="102"/>
      <c r="F667" s="102"/>
      <c r="H667" s="102"/>
      <c r="I667" s="11"/>
    </row>
    <row r="668" spans="5:9" x14ac:dyDescent="0.3">
      <c r="E668" s="102"/>
      <c r="F668" s="102"/>
      <c r="H668" s="102"/>
      <c r="I668" s="11"/>
    </row>
    <row r="669" spans="5:9" x14ac:dyDescent="0.3">
      <c r="E669" s="102"/>
      <c r="F669" s="102"/>
      <c r="H669" s="102"/>
      <c r="I669" s="11"/>
    </row>
    <row r="670" spans="5:9" x14ac:dyDescent="0.3">
      <c r="E670" s="102"/>
      <c r="F670" s="102"/>
      <c r="H670" s="102"/>
      <c r="I670" s="11"/>
    </row>
    <row r="671" spans="5:9" x14ac:dyDescent="0.3">
      <c r="E671" s="102"/>
      <c r="F671" s="102"/>
      <c r="H671" s="102"/>
      <c r="I671" s="11"/>
    </row>
    <row r="672" spans="5:9" x14ac:dyDescent="0.3">
      <c r="E672" s="102"/>
      <c r="F672" s="102"/>
      <c r="H672" s="102"/>
      <c r="I672" s="11"/>
    </row>
    <row r="673" spans="5:9" x14ac:dyDescent="0.3">
      <c r="E673" s="102"/>
      <c r="F673" s="102"/>
      <c r="H673" s="102"/>
      <c r="I673" s="11"/>
    </row>
    <row r="674" spans="5:9" x14ac:dyDescent="0.3">
      <c r="E674" s="102"/>
      <c r="F674" s="102"/>
      <c r="H674" s="102"/>
      <c r="I674" s="11"/>
    </row>
    <row r="675" spans="5:9" x14ac:dyDescent="0.3">
      <c r="E675" s="102"/>
      <c r="F675" s="102"/>
      <c r="H675" s="102"/>
      <c r="I675" s="11"/>
    </row>
    <row r="676" spans="5:9" x14ac:dyDescent="0.3">
      <c r="E676" s="102"/>
      <c r="F676" s="102"/>
      <c r="H676" s="102"/>
      <c r="I676" s="11"/>
    </row>
    <row r="677" spans="5:9" x14ac:dyDescent="0.3">
      <c r="E677" s="102"/>
      <c r="F677" s="102"/>
      <c r="H677" s="102"/>
      <c r="I677" s="11"/>
    </row>
    <row r="678" spans="5:9" x14ac:dyDescent="0.3">
      <c r="E678" s="102"/>
      <c r="F678" s="102"/>
      <c r="H678" s="102"/>
      <c r="I678" s="11"/>
    </row>
    <row r="679" spans="5:9" x14ac:dyDescent="0.3">
      <c r="E679" s="102"/>
      <c r="F679" s="102"/>
      <c r="H679" s="102"/>
      <c r="I679" s="11"/>
    </row>
    <row r="680" spans="5:9" x14ac:dyDescent="0.3">
      <c r="E680" s="102"/>
      <c r="F680" s="102"/>
      <c r="H680" s="102"/>
      <c r="I680" s="11"/>
    </row>
    <row r="681" spans="5:9" x14ac:dyDescent="0.3">
      <c r="E681" s="102"/>
      <c r="F681" s="102"/>
      <c r="H681" s="102"/>
      <c r="I681" s="11"/>
    </row>
    <row r="682" spans="5:9" x14ac:dyDescent="0.3">
      <c r="E682" s="102"/>
      <c r="F682" s="102"/>
      <c r="H682" s="102"/>
      <c r="I682" s="11"/>
    </row>
    <row r="683" spans="5:9" x14ac:dyDescent="0.3">
      <c r="E683" s="102"/>
      <c r="F683" s="102"/>
      <c r="H683" s="102"/>
      <c r="I683" s="11"/>
    </row>
    <row r="684" spans="5:9" x14ac:dyDescent="0.3">
      <c r="E684" s="102"/>
      <c r="F684" s="102"/>
      <c r="H684" s="102"/>
      <c r="I684" s="11"/>
    </row>
    <row r="685" spans="5:9" x14ac:dyDescent="0.3">
      <c r="E685" s="102"/>
      <c r="F685" s="102"/>
      <c r="H685" s="102"/>
      <c r="I685" s="11"/>
    </row>
    <row r="686" spans="5:9" x14ac:dyDescent="0.3">
      <c r="E686" s="102"/>
      <c r="F686" s="102"/>
      <c r="H686" s="102"/>
      <c r="I686" s="11"/>
    </row>
    <row r="687" spans="5:9" x14ac:dyDescent="0.3">
      <c r="E687" s="102"/>
      <c r="F687" s="102"/>
      <c r="H687" s="102"/>
      <c r="I687" s="11"/>
    </row>
    <row r="688" spans="5:9" x14ac:dyDescent="0.3">
      <c r="E688" s="102"/>
      <c r="F688" s="102"/>
      <c r="H688" s="102"/>
      <c r="I688" s="11"/>
    </row>
    <row r="689" spans="5:9" x14ac:dyDescent="0.3">
      <c r="E689" s="102"/>
      <c r="F689" s="102"/>
      <c r="H689" s="102"/>
      <c r="I689" s="11"/>
    </row>
    <row r="690" spans="5:9" x14ac:dyDescent="0.3">
      <c r="E690" s="102"/>
      <c r="F690" s="102"/>
      <c r="H690" s="102"/>
      <c r="I690" s="11"/>
    </row>
    <row r="691" spans="5:9" x14ac:dyDescent="0.3">
      <c r="E691" s="102"/>
      <c r="F691" s="102"/>
      <c r="H691" s="102"/>
      <c r="I691" s="11"/>
    </row>
    <row r="692" spans="5:9" x14ac:dyDescent="0.3">
      <c r="E692" s="102"/>
      <c r="F692" s="102"/>
      <c r="H692" s="102"/>
      <c r="I692" s="11"/>
    </row>
    <row r="693" spans="5:9" x14ac:dyDescent="0.3">
      <c r="E693" s="102"/>
      <c r="F693" s="102"/>
      <c r="H693" s="102"/>
      <c r="I693" s="11"/>
    </row>
    <row r="694" spans="5:9" x14ac:dyDescent="0.3">
      <c r="E694" s="102"/>
      <c r="F694" s="102"/>
      <c r="H694" s="102"/>
      <c r="I694" s="11"/>
    </row>
    <row r="695" spans="5:9" x14ac:dyDescent="0.3">
      <c r="E695" s="102"/>
      <c r="F695" s="102"/>
      <c r="H695" s="102"/>
      <c r="I695" s="11"/>
    </row>
    <row r="696" spans="5:9" x14ac:dyDescent="0.3">
      <c r="E696" s="102"/>
      <c r="F696" s="102"/>
      <c r="H696" s="102"/>
      <c r="I696" s="11"/>
    </row>
    <row r="697" spans="5:9" x14ac:dyDescent="0.3">
      <c r="E697" s="102"/>
      <c r="F697" s="102"/>
      <c r="H697" s="102"/>
      <c r="I697" s="11"/>
    </row>
    <row r="698" spans="5:9" x14ac:dyDescent="0.3">
      <c r="E698" s="102"/>
      <c r="F698" s="102"/>
      <c r="H698" s="102"/>
      <c r="I698" s="11"/>
    </row>
    <row r="699" spans="5:9" x14ac:dyDescent="0.3">
      <c r="E699" s="102"/>
      <c r="F699" s="102"/>
      <c r="H699" s="102"/>
      <c r="I699" s="11"/>
    </row>
    <row r="700" spans="5:9" x14ac:dyDescent="0.3">
      <c r="E700" s="102"/>
      <c r="F700" s="102"/>
      <c r="H700" s="102"/>
      <c r="I700" s="11"/>
    </row>
    <row r="701" spans="5:9" x14ac:dyDescent="0.3">
      <c r="E701" s="102"/>
      <c r="F701" s="102"/>
      <c r="H701" s="102"/>
      <c r="I701" s="11"/>
    </row>
    <row r="702" spans="5:9" x14ac:dyDescent="0.3">
      <c r="E702" s="102"/>
      <c r="F702" s="102"/>
      <c r="H702" s="102"/>
      <c r="I702" s="11"/>
    </row>
    <row r="703" spans="5:9" x14ac:dyDescent="0.3">
      <c r="E703" s="102"/>
      <c r="F703" s="102"/>
      <c r="H703" s="102"/>
      <c r="I703" s="11"/>
    </row>
    <row r="704" spans="5:9" x14ac:dyDescent="0.3">
      <c r="E704" s="102"/>
      <c r="F704" s="102"/>
      <c r="H704" s="102"/>
      <c r="I704" s="11"/>
    </row>
    <row r="705" spans="5:9" x14ac:dyDescent="0.3">
      <c r="E705" s="102"/>
      <c r="F705" s="102"/>
      <c r="H705" s="102"/>
      <c r="I705" s="11"/>
    </row>
    <row r="706" spans="5:9" x14ac:dyDescent="0.3">
      <c r="E706" s="102"/>
      <c r="F706" s="102"/>
      <c r="H706" s="102"/>
      <c r="I706" s="11"/>
    </row>
    <row r="707" spans="5:9" x14ac:dyDescent="0.3">
      <c r="E707" s="102"/>
      <c r="F707" s="102"/>
      <c r="H707" s="102"/>
      <c r="I707" s="11"/>
    </row>
    <row r="708" spans="5:9" x14ac:dyDescent="0.3">
      <c r="E708" s="102"/>
      <c r="F708" s="102"/>
      <c r="H708" s="102"/>
      <c r="I708" s="11"/>
    </row>
    <row r="709" spans="5:9" x14ac:dyDescent="0.3">
      <c r="E709" s="102"/>
      <c r="F709" s="102"/>
      <c r="H709" s="102"/>
      <c r="I709" s="11"/>
    </row>
    <row r="710" spans="5:9" x14ac:dyDescent="0.3">
      <c r="E710" s="102"/>
      <c r="F710" s="102"/>
      <c r="H710" s="102"/>
      <c r="I710" s="11"/>
    </row>
    <row r="711" spans="5:9" x14ac:dyDescent="0.3">
      <c r="E711" s="102"/>
      <c r="F711" s="102"/>
      <c r="H711" s="102"/>
      <c r="I711" s="11"/>
    </row>
    <row r="712" spans="5:9" x14ac:dyDescent="0.3">
      <c r="E712" s="102"/>
      <c r="F712" s="102"/>
      <c r="H712" s="102"/>
      <c r="I712" s="11"/>
    </row>
    <row r="713" spans="5:9" x14ac:dyDescent="0.3">
      <c r="E713" s="102"/>
      <c r="F713" s="102"/>
      <c r="H713" s="102"/>
      <c r="I713" s="11"/>
    </row>
    <row r="714" spans="5:9" x14ac:dyDescent="0.3">
      <c r="E714" s="102"/>
      <c r="F714" s="102"/>
      <c r="H714" s="102"/>
      <c r="I714" s="11"/>
    </row>
    <row r="715" spans="5:9" x14ac:dyDescent="0.3">
      <c r="E715" s="102"/>
      <c r="F715" s="102"/>
      <c r="H715" s="102"/>
      <c r="I715" s="11"/>
    </row>
    <row r="716" spans="5:9" x14ac:dyDescent="0.3">
      <c r="E716" s="102"/>
      <c r="F716" s="102"/>
      <c r="H716" s="102"/>
      <c r="I716" s="11"/>
    </row>
    <row r="717" spans="5:9" x14ac:dyDescent="0.3">
      <c r="E717" s="102"/>
      <c r="F717" s="102"/>
      <c r="H717" s="102"/>
      <c r="I717" s="11"/>
    </row>
    <row r="718" spans="5:9" x14ac:dyDescent="0.3">
      <c r="E718" s="102"/>
      <c r="F718" s="102"/>
      <c r="H718" s="102"/>
      <c r="I718" s="11"/>
    </row>
    <row r="719" spans="5:9" x14ac:dyDescent="0.3">
      <c r="E719" s="102"/>
      <c r="F719" s="102"/>
      <c r="H719" s="102"/>
      <c r="I719" s="11"/>
    </row>
    <row r="720" spans="5:9" x14ac:dyDescent="0.3">
      <c r="E720" s="102"/>
      <c r="F720" s="102"/>
      <c r="H720" s="102"/>
      <c r="I720" s="11"/>
    </row>
    <row r="721" spans="5:9" x14ac:dyDescent="0.3">
      <c r="E721" s="102"/>
      <c r="F721" s="102"/>
      <c r="H721" s="102"/>
      <c r="I721" s="11"/>
    </row>
    <row r="722" spans="5:9" x14ac:dyDescent="0.3">
      <c r="E722" s="102"/>
      <c r="F722" s="102"/>
      <c r="H722" s="102"/>
      <c r="I722" s="11"/>
    </row>
    <row r="723" spans="5:9" x14ac:dyDescent="0.3">
      <c r="E723" s="102"/>
      <c r="F723" s="102"/>
      <c r="H723" s="102"/>
      <c r="I723" s="11"/>
    </row>
    <row r="724" spans="5:9" x14ac:dyDescent="0.3">
      <c r="E724" s="102"/>
      <c r="F724" s="102"/>
      <c r="H724" s="102"/>
      <c r="I724" s="11"/>
    </row>
    <row r="725" spans="5:9" x14ac:dyDescent="0.3">
      <c r="E725" s="102"/>
      <c r="F725" s="102"/>
      <c r="H725" s="102"/>
      <c r="I725" s="11"/>
    </row>
    <row r="726" spans="5:9" x14ac:dyDescent="0.3">
      <c r="E726" s="102"/>
      <c r="F726" s="102"/>
      <c r="H726" s="102"/>
      <c r="I726" s="11"/>
    </row>
    <row r="727" spans="5:9" x14ac:dyDescent="0.3">
      <c r="E727" s="102"/>
      <c r="F727" s="102"/>
      <c r="H727" s="102"/>
      <c r="I727" s="11"/>
    </row>
    <row r="728" spans="5:9" x14ac:dyDescent="0.3">
      <c r="E728" s="102"/>
      <c r="F728" s="102"/>
      <c r="H728" s="102"/>
      <c r="I728" s="11"/>
    </row>
    <row r="729" spans="5:9" x14ac:dyDescent="0.3">
      <c r="E729" s="102"/>
      <c r="F729" s="102"/>
      <c r="H729" s="102"/>
      <c r="I729" s="11"/>
    </row>
    <row r="730" spans="5:9" x14ac:dyDescent="0.3">
      <c r="E730" s="102"/>
      <c r="F730" s="102"/>
      <c r="H730" s="102"/>
      <c r="I730" s="11"/>
    </row>
    <row r="731" spans="5:9" x14ac:dyDescent="0.3">
      <c r="E731" s="102"/>
      <c r="F731" s="102"/>
      <c r="H731" s="102"/>
      <c r="I731" s="11"/>
    </row>
    <row r="732" spans="5:9" x14ac:dyDescent="0.3">
      <c r="E732" s="102"/>
      <c r="F732" s="102"/>
      <c r="H732" s="102"/>
      <c r="I732" s="11"/>
    </row>
    <row r="733" spans="5:9" x14ac:dyDescent="0.3">
      <c r="E733" s="102"/>
      <c r="F733" s="102"/>
      <c r="H733" s="102"/>
      <c r="I733" s="11"/>
    </row>
    <row r="734" spans="5:9" x14ac:dyDescent="0.3">
      <c r="E734" s="102"/>
      <c r="F734" s="102"/>
      <c r="H734" s="102"/>
      <c r="I734" s="11"/>
    </row>
    <row r="735" spans="5:9" x14ac:dyDescent="0.3">
      <c r="E735" s="102"/>
      <c r="F735" s="102"/>
      <c r="H735" s="102"/>
      <c r="I735" s="11"/>
    </row>
    <row r="736" spans="5:9" x14ac:dyDescent="0.3">
      <c r="E736" s="102"/>
      <c r="F736" s="102"/>
      <c r="H736" s="102"/>
      <c r="I736" s="11"/>
    </row>
    <row r="737" spans="5:9" x14ac:dyDescent="0.3">
      <c r="E737" s="102"/>
      <c r="F737" s="102"/>
      <c r="H737" s="102"/>
      <c r="I737" s="11"/>
    </row>
    <row r="738" spans="5:9" x14ac:dyDescent="0.3">
      <c r="E738" s="102"/>
      <c r="F738" s="102"/>
      <c r="H738" s="102"/>
      <c r="I738" s="11"/>
    </row>
    <row r="739" spans="5:9" x14ac:dyDescent="0.3">
      <c r="E739" s="102"/>
      <c r="F739" s="102"/>
      <c r="H739" s="102"/>
      <c r="I739" s="11"/>
    </row>
    <row r="740" spans="5:9" x14ac:dyDescent="0.3">
      <c r="E740" s="102"/>
      <c r="F740" s="102"/>
      <c r="H740" s="102"/>
      <c r="I740" s="11"/>
    </row>
    <row r="741" spans="5:9" x14ac:dyDescent="0.3">
      <c r="E741" s="102"/>
      <c r="F741" s="102"/>
      <c r="H741" s="102"/>
      <c r="I741" s="11"/>
    </row>
    <row r="742" spans="5:9" x14ac:dyDescent="0.3">
      <c r="E742" s="102"/>
      <c r="F742" s="102"/>
      <c r="H742" s="102"/>
      <c r="I742" s="11"/>
    </row>
    <row r="743" spans="5:9" x14ac:dyDescent="0.3">
      <c r="E743" s="102"/>
      <c r="F743" s="102"/>
      <c r="H743" s="102"/>
      <c r="I743" s="11"/>
    </row>
    <row r="744" spans="5:9" x14ac:dyDescent="0.3">
      <c r="E744" s="102"/>
      <c r="F744" s="102"/>
      <c r="H744" s="102"/>
      <c r="I744" s="11"/>
    </row>
    <row r="745" spans="5:9" x14ac:dyDescent="0.3">
      <c r="E745" s="102"/>
      <c r="F745" s="102"/>
      <c r="H745" s="102"/>
      <c r="I745" s="11"/>
    </row>
    <row r="746" spans="5:9" x14ac:dyDescent="0.3">
      <c r="E746" s="102"/>
      <c r="F746" s="102"/>
      <c r="H746" s="102"/>
      <c r="I746" s="11"/>
    </row>
    <row r="747" spans="5:9" x14ac:dyDescent="0.3">
      <c r="E747" s="102"/>
      <c r="F747" s="102"/>
      <c r="H747" s="102"/>
      <c r="I747" s="11"/>
    </row>
    <row r="748" spans="5:9" x14ac:dyDescent="0.3">
      <c r="E748" s="102"/>
      <c r="F748" s="102"/>
      <c r="H748" s="102"/>
      <c r="I748" s="11"/>
    </row>
    <row r="749" spans="5:9" x14ac:dyDescent="0.3">
      <c r="E749" s="102"/>
      <c r="F749" s="102"/>
      <c r="H749" s="102"/>
      <c r="I749" s="11"/>
    </row>
    <row r="750" spans="5:9" x14ac:dyDescent="0.3">
      <c r="E750" s="102"/>
      <c r="F750" s="102"/>
      <c r="H750" s="102"/>
      <c r="I750" s="11"/>
    </row>
    <row r="751" spans="5:9" x14ac:dyDescent="0.3">
      <c r="E751" s="102"/>
      <c r="F751" s="102"/>
      <c r="H751" s="102"/>
      <c r="I751" s="11"/>
    </row>
    <row r="752" spans="5:9" x14ac:dyDescent="0.3">
      <c r="E752" s="102"/>
      <c r="F752" s="102"/>
      <c r="H752" s="102"/>
      <c r="I752" s="11"/>
    </row>
    <row r="753" spans="5:9" x14ac:dyDescent="0.3">
      <c r="E753" s="102"/>
      <c r="F753" s="102"/>
      <c r="H753" s="102"/>
      <c r="I753" s="11"/>
    </row>
    <row r="754" spans="5:9" x14ac:dyDescent="0.3">
      <c r="E754" s="102"/>
      <c r="F754" s="102"/>
      <c r="H754" s="102"/>
      <c r="I754" s="11"/>
    </row>
    <row r="755" spans="5:9" x14ac:dyDescent="0.3">
      <c r="E755" s="102"/>
      <c r="F755" s="102"/>
      <c r="H755" s="102"/>
      <c r="I755" s="11"/>
    </row>
    <row r="756" spans="5:9" x14ac:dyDescent="0.3">
      <c r="E756" s="102"/>
      <c r="F756" s="102"/>
      <c r="H756" s="102"/>
      <c r="I756" s="11"/>
    </row>
    <row r="757" spans="5:9" x14ac:dyDescent="0.3">
      <c r="E757" s="102"/>
      <c r="F757" s="102"/>
      <c r="H757" s="102"/>
      <c r="I757" s="11"/>
    </row>
    <row r="758" spans="5:9" x14ac:dyDescent="0.3">
      <c r="E758" s="102"/>
      <c r="F758" s="102"/>
      <c r="H758" s="102"/>
      <c r="I758" s="11"/>
    </row>
    <row r="759" spans="5:9" x14ac:dyDescent="0.3">
      <c r="E759" s="102"/>
      <c r="F759" s="102"/>
      <c r="H759" s="102"/>
      <c r="I759" s="11"/>
    </row>
    <row r="760" spans="5:9" x14ac:dyDescent="0.3">
      <c r="E760" s="102"/>
      <c r="F760" s="102"/>
      <c r="H760" s="102"/>
      <c r="I760" s="11"/>
    </row>
    <row r="761" spans="5:9" x14ac:dyDescent="0.3">
      <c r="E761" s="102"/>
      <c r="F761" s="102"/>
      <c r="H761" s="102"/>
      <c r="I761" s="11"/>
    </row>
    <row r="762" spans="5:9" x14ac:dyDescent="0.3">
      <c r="E762" s="102"/>
      <c r="F762" s="102"/>
      <c r="H762" s="102"/>
      <c r="I762" s="11"/>
    </row>
    <row r="763" spans="5:9" x14ac:dyDescent="0.3">
      <c r="E763" s="102"/>
      <c r="F763" s="102"/>
      <c r="H763" s="102"/>
      <c r="I763" s="11"/>
    </row>
    <row r="764" spans="5:9" x14ac:dyDescent="0.3">
      <c r="E764" s="102"/>
      <c r="F764" s="102"/>
      <c r="H764" s="102"/>
      <c r="I764" s="11"/>
    </row>
    <row r="765" spans="5:9" x14ac:dyDescent="0.3">
      <c r="E765" s="102"/>
      <c r="F765" s="102"/>
      <c r="H765" s="102"/>
      <c r="I765" s="11"/>
    </row>
    <row r="766" spans="5:9" x14ac:dyDescent="0.3">
      <c r="E766" s="102"/>
      <c r="F766" s="102"/>
      <c r="H766" s="102"/>
      <c r="I766" s="11"/>
    </row>
    <row r="767" spans="5:9" x14ac:dyDescent="0.3">
      <c r="E767" s="102"/>
      <c r="F767" s="102"/>
      <c r="H767" s="102"/>
      <c r="I767" s="11"/>
    </row>
    <row r="768" spans="5:9" x14ac:dyDescent="0.3">
      <c r="E768" s="102"/>
      <c r="F768" s="102"/>
      <c r="H768" s="102"/>
      <c r="I768" s="11"/>
    </row>
    <row r="769" spans="5:9" x14ac:dyDescent="0.3">
      <c r="E769" s="102"/>
      <c r="F769" s="102"/>
      <c r="H769" s="102"/>
      <c r="I769" s="11"/>
    </row>
    <row r="770" spans="5:9" x14ac:dyDescent="0.3">
      <c r="E770" s="102"/>
      <c r="F770" s="102"/>
      <c r="H770" s="102"/>
      <c r="I770" s="11"/>
    </row>
    <row r="771" spans="5:9" x14ac:dyDescent="0.3">
      <c r="E771" s="102"/>
      <c r="F771" s="102"/>
      <c r="H771" s="102"/>
      <c r="I771" s="11"/>
    </row>
    <row r="772" spans="5:9" x14ac:dyDescent="0.3">
      <c r="E772" s="102"/>
      <c r="F772" s="102"/>
      <c r="H772" s="102"/>
      <c r="I772" s="11"/>
    </row>
    <row r="773" spans="5:9" x14ac:dyDescent="0.3">
      <c r="E773" s="102"/>
      <c r="F773" s="102"/>
      <c r="H773" s="102"/>
      <c r="I773" s="11"/>
    </row>
    <row r="774" spans="5:9" x14ac:dyDescent="0.3">
      <c r="E774" s="102"/>
      <c r="F774" s="102"/>
      <c r="H774" s="102"/>
      <c r="I774" s="11"/>
    </row>
    <row r="775" spans="5:9" x14ac:dyDescent="0.3">
      <c r="E775" s="102"/>
      <c r="F775" s="102"/>
      <c r="H775" s="102"/>
      <c r="I775" s="11"/>
    </row>
    <row r="776" spans="5:9" x14ac:dyDescent="0.3">
      <c r="E776" s="102"/>
      <c r="F776" s="102"/>
      <c r="H776" s="102"/>
      <c r="I776" s="11"/>
    </row>
    <row r="777" spans="5:9" x14ac:dyDescent="0.3">
      <c r="E777" s="102"/>
      <c r="F777" s="102"/>
      <c r="H777" s="102"/>
      <c r="I777" s="11"/>
    </row>
    <row r="778" spans="5:9" x14ac:dyDescent="0.3">
      <c r="E778" s="102"/>
      <c r="F778" s="102"/>
      <c r="H778" s="102"/>
      <c r="I778" s="11"/>
    </row>
    <row r="779" spans="5:9" x14ac:dyDescent="0.3">
      <c r="E779" s="102"/>
      <c r="F779" s="102"/>
      <c r="H779" s="102"/>
      <c r="I779" s="11"/>
    </row>
    <row r="780" spans="5:9" x14ac:dyDescent="0.3">
      <c r="E780" s="102"/>
      <c r="F780" s="102"/>
      <c r="H780" s="102"/>
      <c r="I780" s="11"/>
    </row>
    <row r="781" spans="5:9" x14ac:dyDescent="0.3">
      <c r="E781" s="102"/>
      <c r="F781" s="102"/>
      <c r="H781" s="102"/>
      <c r="I781" s="11"/>
    </row>
    <row r="782" spans="5:9" x14ac:dyDescent="0.3">
      <c r="E782" s="102"/>
      <c r="F782" s="102"/>
      <c r="H782" s="102"/>
      <c r="I782" s="11"/>
    </row>
    <row r="783" spans="5:9" x14ac:dyDescent="0.3">
      <c r="E783" s="102"/>
      <c r="F783" s="102"/>
      <c r="H783" s="102"/>
      <c r="I783" s="11"/>
    </row>
    <row r="784" spans="5:9" x14ac:dyDescent="0.3">
      <c r="E784" s="102"/>
      <c r="F784" s="102"/>
      <c r="H784" s="102"/>
      <c r="I784" s="11"/>
    </row>
    <row r="785" spans="5:9" x14ac:dyDescent="0.3">
      <c r="E785" s="102"/>
      <c r="F785" s="102"/>
      <c r="H785" s="102"/>
      <c r="I785" s="11"/>
    </row>
    <row r="786" spans="5:9" x14ac:dyDescent="0.3">
      <c r="E786" s="102"/>
      <c r="F786" s="102"/>
      <c r="H786" s="102"/>
      <c r="I786" s="11"/>
    </row>
    <row r="787" spans="5:9" x14ac:dyDescent="0.3">
      <c r="E787" s="102"/>
      <c r="F787" s="102"/>
      <c r="H787" s="102"/>
      <c r="I787" s="11"/>
    </row>
    <row r="788" spans="5:9" x14ac:dyDescent="0.3">
      <c r="E788" s="102"/>
      <c r="F788" s="102"/>
      <c r="H788" s="102"/>
      <c r="I788" s="11"/>
    </row>
    <row r="789" spans="5:9" x14ac:dyDescent="0.3">
      <c r="E789" s="102"/>
      <c r="F789" s="102"/>
      <c r="H789" s="102"/>
      <c r="I789" s="11"/>
    </row>
    <row r="790" spans="5:9" x14ac:dyDescent="0.3">
      <c r="E790" s="102"/>
      <c r="F790" s="102"/>
      <c r="H790" s="102"/>
      <c r="I790" s="11"/>
    </row>
    <row r="791" spans="5:9" x14ac:dyDescent="0.3">
      <c r="E791" s="102"/>
      <c r="F791" s="102"/>
      <c r="H791" s="102"/>
      <c r="I791" s="11"/>
    </row>
    <row r="792" spans="5:9" x14ac:dyDescent="0.3">
      <c r="E792" s="102"/>
      <c r="F792" s="102"/>
      <c r="H792" s="102"/>
      <c r="I792" s="11"/>
    </row>
    <row r="793" spans="5:9" x14ac:dyDescent="0.3">
      <c r="E793" s="102"/>
      <c r="F793" s="102"/>
      <c r="H793" s="102"/>
      <c r="I793" s="11"/>
    </row>
    <row r="794" spans="5:9" x14ac:dyDescent="0.3">
      <c r="E794" s="102"/>
      <c r="F794" s="102"/>
      <c r="H794" s="102"/>
      <c r="I794" s="11"/>
    </row>
    <row r="795" spans="5:9" x14ac:dyDescent="0.3">
      <c r="E795" s="102"/>
      <c r="F795" s="102"/>
      <c r="H795" s="102"/>
      <c r="I795" s="11"/>
    </row>
    <row r="796" spans="5:9" x14ac:dyDescent="0.3">
      <c r="E796" s="102"/>
      <c r="F796" s="102"/>
      <c r="H796" s="102"/>
      <c r="I796" s="11"/>
    </row>
    <row r="797" spans="5:9" x14ac:dyDescent="0.3">
      <c r="E797" s="102"/>
      <c r="F797" s="102"/>
      <c r="H797" s="102"/>
      <c r="I797" s="11"/>
    </row>
    <row r="798" spans="5:9" x14ac:dyDescent="0.3">
      <c r="E798" s="102"/>
      <c r="F798" s="102"/>
      <c r="H798" s="102"/>
      <c r="I798" s="11"/>
    </row>
    <row r="799" spans="5:9" x14ac:dyDescent="0.3">
      <c r="E799" s="102"/>
      <c r="F799" s="102"/>
      <c r="H799" s="102"/>
      <c r="I799" s="11"/>
    </row>
    <row r="800" spans="5:9" x14ac:dyDescent="0.3">
      <c r="E800" s="102"/>
      <c r="F800" s="102"/>
      <c r="H800" s="102"/>
      <c r="I800" s="11"/>
    </row>
    <row r="801" spans="5:9" x14ac:dyDescent="0.3">
      <c r="E801" s="102"/>
      <c r="F801" s="102"/>
      <c r="H801" s="102"/>
      <c r="I801" s="11"/>
    </row>
    <row r="802" spans="5:9" x14ac:dyDescent="0.3">
      <c r="E802" s="102"/>
      <c r="F802" s="102"/>
      <c r="H802" s="102"/>
      <c r="I802" s="11"/>
    </row>
    <row r="803" spans="5:9" x14ac:dyDescent="0.3">
      <c r="E803" s="102"/>
      <c r="F803" s="102"/>
      <c r="H803" s="102"/>
      <c r="I803" s="11"/>
    </row>
    <row r="804" spans="5:9" x14ac:dyDescent="0.3">
      <c r="E804" s="102"/>
      <c r="F804" s="102"/>
      <c r="H804" s="102"/>
      <c r="I804" s="11"/>
    </row>
    <row r="805" spans="5:9" x14ac:dyDescent="0.3">
      <c r="E805" s="102"/>
      <c r="F805" s="102"/>
      <c r="H805" s="102"/>
      <c r="I805" s="11"/>
    </row>
    <row r="806" spans="5:9" x14ac:dyDescent="0.3">
      <c r="E806" s="102"/>
      <c r="F806" s="102"/>
      <c r="H806" s="102"/>
      <c r="I806" s="11"/>
    </row>
    <row r="807" spans="5:9" x14ac:dyDescent="0.3">
      <c r="E807" s="102"/>
      <c r="F807" s="102"/>
      <c r="H807" s="102"/>
      <c r="I807" s="11"/>
    </row>
    <row r="808" spans="5:9" x14ac:dyDescent="0.3">
      <c r="E808" s="102"/>
      <c r="F808" s="102"/>
      <c r="H808" s="102"/>
      <c r="I808" s="11"/>
    </row>
    <row r="809" spans="5:9" x14ac:dyDescent="0.3">
      <c r="E809" s="102"/>
      <c r="F809" s="102"/>
      <c r="H809" s="102"/>
      <c r="I809" s="11"/>
    </row>
    <row r="810" spans="5:9" x14ac:dyDescent="0.3">
      <c r="E810" s="102"/>
      <c r="F810" s="102"/>
      <c r="H810" s="102"/>
      <c r="I810" s="11"/>
    </row>
    <row r="811" spans="5:9" x14ac:dyDescent="0.3">
      <c r="E811" s="102"/>
      <c r="F811" s="102"/>
      <c r="H811" s="102"/>
      <c r="I811" s="11"/>
    </row>
    <row r="812" spans="5:9" x14ac:dyDescent="0.3">
      <c r="E812" s="102"/>
      <c r="F812" s="102"/>
      <c r="H812" s="102"/>
      <c r="I812" s="11"/>
    </row>
    <row r="813" spans="5:9" x14ac:dyDescent="0.3">
      <c r="E813" s="102"/>
      <c r="F813" s="102"/>
      <c r="H813" s="102"/>
      <c r="I813" s="11"/>
    </row>
    <row r="814" spans="5:9" x14ac:dyDescent="0.3">
      <c r="E814" s="102"/>
      <c r="F814" s="102"/>
      <c r="H814" s="102"/>
      <c r="I814" s="11"/>
    </row>
    <row r="815" spans="5:9" x14ac:dyDescent="0.3">
      <c r="E815" s="102"/>
      <c r="F815" s="102"/>
      <c r="H815" s="102"/>
      <c r="I815" s="11"/>
    </row>
    <row r="816" spans="5:9" x14ac:dyDescent="0.3">
      <c r="E816" s="102"/>
      <c r="F816" s="102"/>
      <c r="H816" s="102"/>
      <c r="I816" s="11"/>
    </row>
    <row r="817" spans="5:9" x14ac:dyDescent="0.3">
      <c r="E817" s="102"/>
      <c r="F817" s="102"/>
      <c r="H817" s="102"/>
      <c r="I817" s="11"/>
    </row>
    <row r="818" spans="5:9" x14ac:dyDescent="0.3">
      <c r="E818" s="102"/>
      <c r="F818" s="102"/>
      <c r="H818" s="102"/>
      <c r="I818" s="11"/>
    </row>
    <row r="819" spans="5:9" x14ac:dyDescent="0.3">
      <c r="E819" s="102"/>
      <c r="F819" s="102"/>
      <c r="H819" s="102"/>
      <c r="I819" s="11"/>
    </row>
    <row r="820" spans="5:9" x14ac:dyDescent="0.3">
      <c r="E820" s="102"/>
      <c r="F820" s="102"/>
      <c r="H820" s="102"/>
      <c r="I820" s="11"/>
    </row>
    <row r="821" spans="5:9" x14ac:dyDescent="0.3">
      <c r="E821" s="102"/>
      <c r="F821" s="102"/>
      <c r="H821" s="102"/>
      <c r="I821" s="11"/>
    </row>
    <row r="822" spans="5:9" x14ac:dyDescent="0.3">
      <c r="E822" s="102"/>
      <c r="F822" s="102"/>
      <c r="H822" s="102"/>
      <c r="I822" s="11"/>
    </row>
    <row r="823" spans="5:9" x14ac:dyDescent="0.3">
      <c r="E823" s="102"/>
      <c r="F823" s="102"/>
      <c r="H823" s="102"/>
      <c r="I823" s="11"/>
    </row>
    <row r="824" spans="5:9" x14ac:dyDescent="0.3">
      <c r="E824" s="102"/>
      <c r="F824" s="102"/>
      <c r="H824" s="102"/>
      <c r="I824" s="11"/>
    </row>
    <row r="825" spans="5:9" x14ac:dyDescent="0.3">
      <c r="E825" s="102"/>
      <c r="F825" s="102"/>
      <c r="H825" s="102"/>
      <c r="I825" s="11"/>
    </row>
    <row r="826" spans="5:9" x14ac:dyDescent="0.3">
      <c r="E826" s="102"/>
      <c r="F826" s="102"/>
      <c r="H826" s="102"/>
      <c r="I826" s="11"/>
    </row>
    <row r="827" spans="5:9" x14ac:dyDescent="0.3">
      <c r="E827" s="102"/>
      <c r="F827" s="102"/>
      <c r="H827" s="102"/>
      <c r="I827" s="11"/>
    </row>
    <row r="828" spans="5:9" x14ac:dyDescent="0.3">
      <c r="E828" s="102"/>
      <c r="F828" s="102"/>
      <c r="H828" s="102"/>
      <c r="I828" s="11"/>
    </row>
    <row r="829" spans="5:9" x14ac:dyDescent="0.3">
      <c r="E829" s="102"/>
      <c r="F829" s="102"/>
      <c r="H829" s="102"/>
      <c r="I829" s="11"/>
    </row>
    <row r="830" spans="5:9" x14ac:dyDescent="0.3">
      <c r="E830" s="102"/>
      <c r="F830" s="102"/>
      <c r="H830" s="102"/>
      <c r="I830" s="11"/>
    </row>
    <row r="831" spans="5:9" x14ac:dyDescent="0.3">
      <c r="E831" s="102"/>
      <c r="F831" s="102"/>
      <c r="H831" s="102"/>
      <c r="I831" s="11"/>
    </row>
    <row r="832" spans="5:9" x14ac:dyDescent="0.3">
      <c r="E832" s="102"/>
      <c r="F832" s="102"/>
      <c r="H832" s="102"/>
      <c r="I832" s="11"/>
    </row>
    <row r="833" spans="5:9" x14ac:dyDescent="0.3">
      <c r="E833" s="102"/>
      <c r="F833" s="102"/>
      <c r="H833" s="102"/>
      <c r="I833" s="11"/>
    </row>
    <row r="834" spans="5:9" x14ac:dyDescent="0.3">
      <c r="E834" s="102"/>
      <c r="F834" s="102"/>
      <c r="H834" s="102"/>
      <c r="I834" s="11"/>
    </row>
    <row r="835" spans="5:9" x14ac:dyDescent="0.3">
      <c r="E835" s="102"/>
      <c r="F835" s="102"/>
      <c r="H835" s="102"/>
      <c r="I835" s="11"/>
    </row>
    <row r="836" spans="5:9" x14ac:dyDescent="0.3">
      <c r="E836" s="102"/>
      <c r="F836" s="102"/>
      <c r="H836" s="102"/>
      <c r="I836" s="11"/>
    </row>
    <row r="837" spans="5:9" x14ac:dyDescent="0.3">
      <c r="E837" s="102"/>
      <c r="F837" s="102"/>
      <c r="H837" s="102"/>
      <c r="I837" s="11"/>
    </row>
    <row r="838" spans="5:9" x14ac:dyDescent="0.3">
      <c r="E838" s="102"/>
      <c r="F838" s="102"/>
      <c r="H838" s="102"/>
      <c r="I838" s="11"/>
    </row>
    <row r="839" spans="5:9" x14ac:dyDescent="0.3">
      <c r="E839" s="102"/>
      <c r="F839" s="102"/>
      <c r="H839" s="102"/>
      <c r="I839" s="11"/>
    </row>
    <row r="840" spans="5:9" x14ac:dyDescent="0.3">
      <c r="E840" s="102"/>
      <c r="F840" s="102"/>
      <c r="H840" s="102"/>
      <c r="I840" s="11"/>
    </row>
    <row r="841" spans="5:9" x14ac:dyDescent="0.3">
      <c r="E841" s="102"/>
      <c r="F841" s="102"/>
      <c r="H841" s="102"/>
      <c r="I841" s="11"/>
    </row>
    <row r="842" spans="5:9" x14ac:dyDescent="0.3">
      <c r="E842" s="102"/>
      <c r="F842" s="102"/>
      <c r="H842" s="102"/>
      <c r="I842" s="11"/>
    </row>
    <row r="843" spans="5:9" x14ac:dyDescent="0.3">
      <c r="E843" s="102"/>
      <c r="F843" s="102"/>
      <c r="H843" s="102"/>
      <c r="I843" s="11"/>
    </row>
    <row r="844" spans="5:9" x14ac:dyDescent="0.3">
      <c r="E844" s="102"/>
      <c r="F844" s="102"/>
      <c r="H844" s="102"/>
      <c r="I844" s="11"/>
    </row>
    <row r="845" spans="5:9" x14ac:dyDescent="0.3">
      <c r="E845" s="102"/>
      <c r="F845" s="102"/>
      <c r="H845" s="102"/>
      <c r="I845" s="11"/>
    </row>
    <row r="846" spans="5:9" x14ac:dyDescent="0.3">
      <c r="E846" s="102"/>
      <c r="F846" s="102"/>
      <c r="H846" s="102"/>
      <c r="I846" s="11"/>
    </row>
    <row r="847" spans="5:9" x14ac:dyDescent="0.3">
      <c r="E847" s="102"/>
      <c r="F847" s="102"/>
      <c r="H847" s="102"/>
      <c r="I847" s="11"/>
    </row>
    <row r="848" spans="5:9" x14ac:dyDescent="0.3">
      <c r="E848" s="102"/>
      <c r="F848" s="102"/>
      <c r="H848" s="102"/>
      <c r="I848" s="11"/>
    </row>
    <row r="849" spans="5:9" x14ac:dyDescent="0.3">
      <c r="E849" s="102"/>
      <c r="F849" s="102"/>
      <c r="H849" s="102"/>
      <c r="I849" s="11"/>
    </row>
    <row r="850" spans="5:9" x14ac:dyDescent="0.3">
      <c r="E850" s="102"/>
      <c r="F850" s="102"/>
      <c r="H850" s="102"/>
      <c r="I850" s="11"/>
    </row>
    <row r="851" spans="5:9" x14ac:dyDescent="0.3">
      <c r="E851" s="102"/>
      <c r="F851" s="102"/>
      <c r="H851" s="102"/>
      <c r="I851" s="11"/>
    </row>
    <row r="852" spans="5:9" x14ac:dyDescent="0.3">
      <c r="E852" s="102"/>
      <c r="F852" s="102"/>
      <c r="H852" s="102"/>
      <c r="I852" s="11"/>
    </row>
    <row r="853" spans="5:9" x14ac:dyDescent="0.3">
      <c r="E853" s="102"/>
      <c r="F853" s="102"/>
      <c r="H853" s="102"/>
      <c r="I853" s="11"/>
    </row>
    <row r="854" spans="5:9" x14ac:dyDescent="0.3">
      <c r="E854" s="102"/>
      <c r="F854" s="102"/>
      <c r="H854" s="102"/>
      <c r="I854" s="11"/>
    </row>
    <row r="855" spans="5:9" x14ac:dyDescent="0.3">
      <c r="E855" s="102"/>
      <c r="F855" s="102"/>
      <c r="H855" s="102"/>
      <c r="I855" s="11"/>
    </row>
    <row r="856" spans="5:9" x14ac:dyDescent="0.3">
      <c r="E856" s="102"/>
      <c r="F856" s="102"/>
      <c r="H856" s="102"/>
      <c r="I856" s="11"/>
    </row>
    <row r="857" spans="5:9" x14ac:dyDescent="0.3">
      <c r="E857" s="102"/>
      <c r="F857" s="102"/>
      <c r="H857" s="102"/>
      <c r="I857" s="11"/>
    </row>
    <row r="858" spans="5:9" x14ac:dyDescent="0.3">
      <c r="E858" s="102"/>
      <c r="F858" s="102"/>
      <c r="H858" s="102"/>
      <c r="I858" s="11"/>
    </row>
    <row r="859" spans="5:9" x14ac:dyDescent="0.3">
      <c r="E859" s="102"/>
      <c r="F859" s="102"/>
      <c r="H859" s="102"/>
      <c r="I859" s="11"/>
    </row>
    <row r="860" spans="5:9" x14ac:dyDescent="0.3">
      <c r="E860" s="102"/>
      <c r="F860" s="102"/>
      <c r="H860" s="102"/>
      <c r="I860" s="11"/>
    </row>
    <row r="861" spans="5:9" x14ac:dyDescent="0.3">
      <c r="E861" s="102"/>
      <c r="F861" s="102"/>
      <c r="H861" s="102"/>
      <c r="I861" s="11"/>
    </row>
    <row r="862" spans="5:9" x14ac:dyDescent="0.3">
      <c r="E862" s="102"/>
      <c r="F862" s="102"/>
      <c r="H862" s="102"/>
      <c r="I862" s="11"/>
    </row>
    <row r="863" spans="5:9" x14ac:dyDescent="0.3">
      <c r="E863" s="102"/>
      <c r="F863" s="102"/>
      <c r="H863" s="102"/>
      <c r="I863" s="11"/>
    </row>
    <row r="864" spans="5:9" x14ac:dyDescent="0.3">
      <c r="E864" s="102"/>
      <c r="F864" s="102"/>
      <c r="H864" s="102"/>
      <c r="I864" s="11"/>
    </row>
    <row r="865" spans="5:9" x14ac:dyDescent="0.3">
      <c r="E865" s="102"/>
      <c r="F865" s="102"/>
      <c r="H865" s="102"/>
      <c r="I865" s="11"/>
    </row>
    <row r="866" spans="5:9" x14ac:dyDescent="0.3">
      <c r="E866" s="102"/>
      <c r="F866" s="102"/>
      <c r="H866" s="102"/>
      <c r="I866" s="11"/>
    </row>
    <row r="867" spans="5:9" x14ac:dyDescent="0.3">
      <c r="E867" s="102"/>
      <c r="F867" s="102"/>
      <c r="H867" s="102"/>
      <c r="I867" s="11"/>
    </row>
    <row r="868" spans="5:9" x14ac:dyDescent="0.3">
      <c r="E868" s="102"/>
      <c r="F868" s="102"/>
      <c r="H868" s="102"/>
      <c r="I868" s="11"/>
    </row>
    <row r="869" spans="5:9" x14ac:dyDescent="0.3">
      <c r="E869" s="102"/>
      <c r="F869" s="102"/>
      <c r="H869" s="102"/>
      <c r="I869" s="11"/>
    </row>
    <row r="870" spans="5:9" x14ac:dyDescent="0.3">
      <c r="E870" s="102"/>
      <c r="F870" s="102"/>
      <c r="H870" s="102"/>
      <c r="I870" s="11"/>
    </row>
    <row r="871" spans="5:9" x14ac:dyDescent="0.3">
      <c r="E871" s="102"/>
      <c r="F871" s="102"/>
      <c r="H871" s="102"/>
      <c r="I871" s="11"/>
    </row>
    <row r="872" spans="5:9" x14ac:dyDescent="0.3">
      <c r="E872" s="102"/>
      <c r="F872" s="102"/>
      <c r="H872" s="102"/>
      <c r="I872" s="11"/>
    </row>
    <row r="873" spans="5:9" x14ac:dyDescent="0.3">
      <c r="E873" s="102"/>
      <c r="F873" s="102"/>
      <c r="H873" s="102"/>
      <c r="I873" s="11"/>
    </row>
    <row r="874" spans="5:9" x14ac:dyDescent="0.3">
      <c r="E874" s="102"/>
      <c r="F874" s="102"/>
      <c r="H874" s="102"/>
      <c r="I874" s="11"/>
    </row>
    <row r="875" spans="5:9" x14ac:dyDescent="0.3">
      <c r="E875" s="102"/>
      <c r="F875" s="102"/>
      <c r="H875" s="102"/>
      <c r="I875" s="11"/>
    </row>
    <row r="876" spans="5:9" x14ac:dyDescent="0.3">
      <c r="E876" s="102"/>
      <c r="F876" s="102"/>
      <c r="H876" s="102"/>
      <c r="I876" s="11"/>
    </row>
    <row r="877" spans="5:9" x14ac:dyDescent="0.3">
      <c r="E877" s="102"/>
      <c r="F877" s="102"/>
      <c r="H877" s="102"/>
      <c r="I877" s="11"/>
    </row>
    <row r="878" spans="5:9" x14ac:dyDescent="0.3">
      <c r="E878" s="102"/>
      <c r="F878" s="102"/>
      <c r="H878" s="102"/>
      <c r="I878" s="11"/>
    </row>
    <row r="879" spans="5:9" x14ac:dyDescent="0.3">
      <c r="E879" s="102"/>
      <c r="F879" s="102"/>
      <c r="H879" s="102"/>
      <c r="I879" s="11"/>
    </row>
    <row r="880" spans="5:9" x14ac:dyDescent="0.3">
      <c r="E880" s="102"/>
      <c r="F880" s="102"/>
      <c r="H880" s="102"/>
      <c r="I880" s="11"/>
    </row>
    <row r="881" spans="5:9" x14ac:dyDescent="0.3">
      <c r="E881" s="102"/>
      <c r="F881" s="102"/>
      <c r="H881" s="102"/>
      <c r="I881" s="11"/>
    </row>
    <row r="882" spans="5:9" x14ac:dyDescent="0.3">
      <c r="E882" s="102"/>
      <c r="F882" s="102"/>
      <c r="H882" s="102"/>
      <c r="I882" s="11"/>
    </row>
    <row r="883" spans="5:9" x14ac:dyDescent="0.3">
      <c r="E883" s="102"/>
      <c r="F883" s="102"/>
      <c r="H883" s="102"/>
      <c r="I883" s="11"/>
    </row>
    <row r="884" spans="5:9" x14ac:dyDescent="0.3">
      <c r="E884" s="102"/>
      <c r="F884" s="102"/>
      <c r="H884" s="102"/>
      <c r="I884" s="11"/>
    </row>
    <row r="885" spans="5:9" x14ac:dyDescent="0.3">
      <c r="E885" s="102"/>
      <c r="F885" s="102"/>
      <c r="H885" s="102"/>
      <c r="I885" s="11"/>
    </row>
    <row r="886" spans="5:9" x14ac:dyDescent="0.3">
      <c r="E886" s="102"/>
      <c r="F886" s="102"/>
      <c r="H886" s="102"/>
      <c r="I886" s="11"/>
    </row>
    <row r="887" spans="5:9" x14ac:dyDescent="0.3">
      <c r="E887" s="102"/>
      <c r="F887" s="102"/>
      <c r="H887" s="102"/>
      <c r="I887" s="11"/>
    </row>
    <row r="888" spans="5:9" x14ac:dyDescent="0.3">
      <c r="E888" s="102"/>
      <c r="F888" s="102"/>
      <c r="H888" s="102"/>
      <c r="I888" s="11"/>
    </row>
    <row r="889" spans="5:9" x14ac:dyDescent="0.3">
      <c r="E889" s="102"/>
      <c r="F889" s="102"/>
      <c r="H889" s="102"/>
      <c r="I889" s="11"/>
    </row>
    <row r="890" spans="5:9" x14ac:dyDescent="0.3">
      <c r="E890" s="102"/>
      <c r="F890" s="102"/>
      <c r="H890" s="102"/>
      <c r="I890" s="11"/>
    </row>
    <row r="891" spans="5:9" x14ac:dyDescent="0.3">
      <c r="E891" s="102"/>
      <c r="F891" s="102"/>
      <c r="H891" s="102"/>
      <c r="I891" s="11"/>
    </row>
    <row r="892" spans="5:9" x14ac:dyDescent="0.3">
      <c r="E892" s="102"/>
      <c r="F892" s="102"/>
      <c r="H892" s="102"/>
      <c r="I892" s="11"/>
    </row>
    <row r="893" spans="5:9" x14ac:dyDescent="0.3">
      <c r="E893" s="102"/>
      <c r="F893" s="102"/>
      <c r="H893" s="102"/>
      <c r="I893" s="11"/>
    </row>
    <row r="894" spans="5:9" x14ac:dyDescent="0.3">
      <c r="E894" s="102"/>
      <c r="F894" s="102"/>
      <c r="H894" s="102"/>
      <c r="I894" s="11"/>
    </row>
    <row r="895" spans="5:9" x14ac:dyDescent="0.3">
      <c r="E895" s="102"/>
      <c r="F895" s="102"/>
      <c r="H895" s="102"/>
      <c r="I895" s="11"/>
    </row>
    <row r="896" spans="5:9" x14ac:dyDescent="0.3">
      <c r="E896" s="102"/>
      <c r="F896" s="102"/>
      <c r="H896" s="102"/>
      <c r="I896" s="11"/>
    </row>
    <row r="897" spans="5:9" x14ac:dyDescent="0.3">
      <c r="E897" s="102"/>
      <c r="F897" s="102"/>
      <c r="H897" s="102"/>
      <c r="I897" s="11"/>
    </row>
    <row r="898" spans="5:9" x14ac:dyDescent="0.3">
      <c r="E898" s="102"/>
      <c r="F898" s="102"/>
      <c r="H898" s="102"/>
      <c r="I898" s="11"/>
    </row>
    <row r="899" spans="5:9" x14ac:dyDescent="0.3">
      <c r="E899" s="102"/>
      <c r="F899" s="102"/>
      <c r="H899" s="102"/>
      <c r="I899" s="11"/>
    </row>
    <row r="900" spans="5:9" x14ac:dyDescent="0.3">
      <c r="E900" s="102"/>
      <c r="F900" s="102"/>
      <c r="H900" s="102"/>
      <c r="I900" s="11"/>
    </row>
    <row r="901" spans="5:9" x14ac:dyDescent="0.3">
      <c r="E901" s="102"/>
      <c r="F901" s="102"/>
      <c r="H901" s="102"/>
      <c r="I901" s="11"/>
    </row>
    <row r="902" spans="5:9" x14ac:dyDescent="0.3">
      <c r="E902" s="102"/>
      <c r="F902" s="102"/>
      <c r="H902" s="102"/>
      <c r="I902" s="11"/>
    </row>
    <row r="903" spans="5:9" x14ac:dyDescent="0.3">
      <c r="E903" s="102"/>
      <c r="F903" s="102"/>
      <c r="H903" s="102"/>
      <c r="I903" s="11"/>
    </row>
    <row r="904" spans="5:9" x14ac:dyDescent="0.3">
      <c r="E904" s="102"/>
      <c r="F904" s="102"/>
      <c r="H904" s="102"/>
      <c r="I904" s="11"/>
    </row>
    <row r="905" spans="5:9" x14ac:dyDescent="0.3">
      <c r="E905" s="102"/>
      <c r="F905" s="102"/>
      <c r="H905" s="102"/>
      <c r="I905" s="11"/>
    </row>
    <row r="906" spans="5:9" x14ac:dyDescent="0.3">
      <c r="E906" s="102"/>
      <c r="F906" s="102"/>
      <c r="H906" s="102"/>
      <c r="I906" s="11"/>
    </row>
    <row r="907" spans="5:9" x14ac:dyDescent="0.3">
      <c r="E907" s="102"/>
      <c r="F907" s="102"/>
      <c r="H907" s="102"/>
      <c r="I907" s="11"/>
    </row>
    <row r="908" spans="5:9" x14ac:dyDescent="0.3">
      <c r="E908" s="102"/>
      <c r="F908" s="102"/>
      <c r="H908" s="102"/>
      <c r="I908" s="11"/>
    </row>
    <row r="909" spans="5:9" x14ac:dyDescent="0.3">
      <c r="E909" s="102"/>
      <c r="F909" s="102"/>
      <c r="H909" s="102"/>
      <c r="I909" s="11"/>
    </row>
    <row r="910" spans="5:9" x14ac:dyDescent="0.3">
      <c r="E910" s="102"/>
      <c r="F910" s="102"/>
      <c r="H910" s="102"/>
      <c r="I910" s="11"/>
    </row>
    <row r="911" spans="5:9" x14ac:dyDescent="0.3">
      <c r="E911" s="102"/>
      <c r="F911" s="102"/>
      <c r="H911" s="102"/>
      <c r="I911" s="11"/>
    </row>
    <row r="912" spans="5:9" x14ac:dyDescent="0.3">
      <c r="E912" s="102"/>
      <c r="F912" s="102"/>
      <c r="H912" s="102"/>
      <c r="I912" s="11"/>
    </row>
    <row r="913" spans="5:9" x14ac:dyDescent="0.3">
      <c r="E913" s="102"/>
      <c r="F913" s="102"/>
      <c r="H913" s="102"/>
      <c r="I913" s="11"/>
    </row>
    <row r="914" spans="5:9" x14ac:dyDescent="0.3">
      <c r="E914" s="102"/>
      <c r="F914" s="102"/>
      <c r="H914" s="102"/>
      <c r="I914" s="11"/>
    </row>
    <row r="915" spans="5:9" x14ac:dyDescent="0.3">
      <c r="E915" s="102"/>
      <c r="F915" s="102"/>
      <c r="H915" s="102"/>
      <c r="I915" s="11"/>
    </row>
    <row r="916" spans="5:9" x14ac:dyDescent="0.3">
      <c r="E916" s="102"/>
      <c r="F916" s="102"/>
      <c r="H916" s="102"/>
      <c r="I916" s="11"/>
    </row>
    <row r="917" spans="5:9" x14ac:dyDescent="0.3">
      <c r="E917" s="102"/>
      <c r="F917" s="102"/>
      <c r="H917" s="102"/>
      <c r="I917" s="11"/>
    </row>
    <row r="918" spans="5:9" x14ac:dyDescent="0.3">
      <c r="E918" s="102"/>
      <c r="F918" s="102"/>
      <c r="H918" s="102"/>
      <c r="I918" s="11"/>
    </row>
    <row r="919" spans="5:9" x14ac:dyDescent="0.3">
      <c r="E919" s="102"/>
      <c r="F919" s="102"/>
      <c r="H919" s="102"/>
      <c r="I919" s="11"/>
    </row>
    <row r="920" spans="5:9" x14ac:dyDescent="0.3">
      <c r="E920" s="102"/>
      <c r="F920" s="102"/>
      <c r="H920" s="102"/>
      <c r="I920" s="11"/>
    </row>
    <row r="921" spans="5:9" x14ac:dyDescent="0.3">
      <c r="E921" s="102"/>
      <c r="F921" s="102"/>
      <c r="H921" s="102"/>
      <c r="I921" s="11"/>
    </row>
    <row r="922" spans="5:9" x14ac:dyDescent="0.3">
      <c r="E922" s="102"/>
      <c r="F922" s="102"/>
      <c r="H922" s="102"/>
      <c r="I922" s="11"/>
    </row>
    <row r="923" spans="5:9" x14ac:dyDescent="0.3">
      <c r="E923" s="102"/>
      <c r="F923" s="102"/>
      <c r="H923" s="102"/>
      <c r="I923" s="11"/>
    </row>
    <row r="924" spans="5:9" x14ac:dyDescent="0.3">
      <c r="E924" s="102"/>
      <c r="F924" s="102"/>
      <c r="H924" s="102"/>
      <c r="I924" s="11"/>
    </row>
    <row r="925" spans="5:9" x14ac:dyDescent="0.3">
      <c r="E925" s="102"/>
      <c r="F925" s="102"/>
      <c r="H925" s="102"/>
      <c r="I925" s="11"/>
    </row>
    <row r="926" spans="5:9" x14ac:dyDescent="0.3">
      <c r="E926" s="102"/>
      <c r="F926" s="102"/>
      <c r="H926" s="102"/>
      <c r="I926" s="11"/>
    </row>
    <row r="927" spans="5:9" x14ac:dyDescent="0.3">
      <c r="E927" s="102"/>
      <c r="F927" s="102"/>
      <c r="H927" s="102"/>
      <c r="I927" s="11"/>
    </row>
    <row r="928" spans="5:9" x14ac:dyDescent="0.3">
      <c r="E928" s="102"/>
      <c r="F928" s="102"/>
      <c r="H928" s="102"/>
      <c r="I928" s="11"/>
    </row>
    <row r="929" spans="5:9" x14ac:dyDescent="0.3">
      <c r="E929" s="102"/>
      <c r="F929" s="102"/>
      <c r="H929" s="102"/>
      <c r="I929" s="11"/>
    </row>
    <row r="930" spans="5:9" x14ac:dyDescent="0.3">
      <c r="E930" s="102"/>
      <c r="F930" s="102"/>
      <c r="H930" s="102"/>
      <c r="I930" s="11"/>
    </row>
    <row r="931" spans="5:9" x14ac:dyDescent="0.3">
      <c r="E931" s="102"/>
      <c r="F931" s="102"/>
      <c r="H931" s="102"/>
      <c r="I931" s="11"/>
    </row>
    <row r="932" spans="5:9" x14ac:dyDescent="0.3">
      <c r="E932" s="102"/>
      <c r="F932" s="102"/>
      <c r="H932" s="102"/>
      <c r="I932" s="11"/>
    </row>
    <row r="933" spans="5:9" x14ac:dyDescent="0.3">
      <c r="E933" s="102"/>
      <c r="F933" s="102"/>
      <c r="H933" s="102"/>
      <c r="I933" s="11"/>
    </row>
    <row r="934" spans="5:9" x14ac:dyDescent="0.3">
      <c r="E934" s="102"/>
      <c r="F934" s="102"/>
      <c r="H934" s="102"/>
      <c r="I934" s="11"/>
    </row>
    <row r="935" spans="5:9" x14ac:dyDescent="0.3">
      <c r="E935" s="102"/>
      <c r="F935" s="102"/>
      <c r="H935" s="102"/>
      <c r="I935" s="11"/>
    </row>
    <row r="936" spans="5:9" x14ac:dyDescent="0.3">
      <c r="E936" s="102"/>
      <c r="F936" s="102"/>
      <c r="H936" s="102"/>
      <c r="I936" s="11"/>
    </row>
    <row r="937" spans="5:9" x14ac:dyDescent="0.3">
      <c r="E937" s="102"/>
      <c r="F937" s="102"/>
      <c r="H937" s="102"/>
      <c r="I937" s="11"/>
    </row>
    <row r="938" spans="5:9" x14ac:dyDescent="0.3">
      <c r="E938" s="102"/>
      <c r="F938" s="102"/>
      <c r="H938" s="102"/>
      <c r="I938" s="11"/>
    </row>
    <row r="939" spans="5:9" x14ac:dyDescent="0.3">
      <c r="E939" s="102"/>
      <c r="F939" s="102"/>
      <c r="H939" s="102"/>
      <c r="I939" s="11"/>
    </row>
    <row r="940" spans="5:9" x14ac:dyDescent="0.3">
      <c r="E940" s="102"/>
      <c r="F940" s="102"/>
      <c r="H940" s="102"/>
      <c r="I940" s="11"/>
    </row>
    <row r="941" spans="5:9" x14ac:dyDescent="0.3">
      <c r="E941" s="102"/>
      <c r="F941" s="102"/>
      <c r="H941" s="102"/>
      <c r="I941" s="11"/>
    </row>
    <row r="942" spans="5:9" x14ac:dyDescent="0.3">
      <c r="E942" s="102"/>
      <c r="F942" s="102"/>
      <c r="H942" s="102"/>
      <c r="I942" s="11"/>
    </row>
    <row r="943" spans="5:9" x14ac:dyDescent="0.3">
      <c r="E943" s="102"/>
      <c r="F943" s="102"/>
      <c r="H943" s="102"/>
      <c r="I943" s="11"/>
    </row>
    <row r="944" spans="5:9" x14ac:dyDescent="0.3">
      <c r="E944" s="102"/>
      <c r="F944" s="102"/>
      <c r="H944" s="102"/>
      <c r="I944" s="11"/>
    </row>
    <row r="945" spans="5:9" x14ac:dyDescent="0.3">
      <c r="E945" s="102"/>
      <c r="F945" s="102"/>
      <c r="H945" s="102"/>
      <c r="I945" s="11"/>
    </row>
    <row r="946" spans="5:9" x14ac:dyDescent="0.3">
      <c r="E946" s="102"/>
      <c r="F946" s="102"/>
      <c r="H946" s="102"/>
      <c r="I946" s="11"/>
    </row>
    <row r="947" spans="5:9" x14ac:dyDescent="0.3">
      <c r="E947" s="102"/>
      <c r="F947" s="102"/>
      <c r="H947" s="102"/>
      <c r="I947" s="11"/>
    </row>
    <row r="948" spans="5:9" x14ac:dyDescent="0.3">
      <c r="E948" s="102"/>
      <c r="F948" s="102"/>
      <c r="H948" s="102"/>
      <c r="I948" s="11"/>
    </row>
    <row r="949" spans="5:9" x14ac:dyDescent="0.3">
      <c r="E949" s="102"/>
      <c r="F949" s="102"/>
      <c r="H949" s="102"/>
      <c r="I949" s="11"/>
    </row>
    <row r="950" spans="5:9" x14ac:dyDescent="0.3">
      <c r="E950" s="102"/>
      <c r="F950" s="102"/>
      <c r="H950" s="102"/>
      <c r="I950" s="11"/>
    </row>
    <row r="951" spans="5:9" x14ac:dyDescent="0.3">
      <c r="E951" s="102"/>
      <c r="F951" s="102"/>
      <c r="H951" s="102"/>
      <c r="I951" s="11"/>
    </row>
    <row r="952" spans="5:9" x14ac:dyDescent="0.3">
      <c r="E952" s="102"/>
      <c r="F952" s="102"/>
      <c r="H952" s="102"/>
      <c r="I952" s="11"/>
    </row>
    <row r="953" spans="5:9" x14ac:dyDescent="0.3">
      <c r="E953" s="102"/>
      <c r="F953" s="102"/>
      <c r="H953" s="102"/>
      <c r="I953" s="11"/>
    </row>
    <row r="954" spans="5:9" x14ac:dyDescent="0.3">
      <c r="E954" s="102"/>
      <c r="F954" s="102"/>
      <c r="H954" s="102"/>
      <c r="I954" s="11"/>
    </row>
    <row r="955" spans="5:9" x14ac:dyDescent="0.3">
      <c r="E955" s="102"/>
      <c r="F955" s="102"/>
      <c r="H955" s="102"/>
      <c r="I955" s="11"/>
    </row>
    <row r="956" spans="5:9" x14ac:dyDescent="0.3">
      <c r="E956" s="102"/>
      <c r="F956" s="102"/>
      <c r="H956" s="102"/>
      <c r="I956" s="11"/>
    </row>
    <row r="957" spans="5:9" x14ac:dyDescent="0.3">
      <c r="E957" s="102"/>
      <c r="F957" s="102"/>
      <c r="H957" s="102"/>
      <c r="I957" s="11"/>
    </row>
    <row r="958" spans="5:9" x14ac:dyDescent="0.3">
      <c r="E958" s="102"/>
      <c r="F958" s="102"/>
      <c r="H958" s="102"/>
      <c r="I958" s="11"/>
    </row>
    <row r="959" spans="5:9" x14ac:dyDescent="0.3">
      <c r="E959" s="102"/>
      <c r="F959" s="102"/>
      <c r="H959" s="102"/>
      <c r="I959" s="11"/>
    </row>
    <row r="960" spans="5:9" x14ac:dyDescent="0.3">
      <c r="E960" s="102"/>
      <c r="F960" s="102"/>
      <c r="H960" s="102"/>
      <c r="I960" s="11"/>
    </row>
    <row r="961" spans="5:9" x14ac:dyDescent="0.3">
      <c r="E961" s="102"/>
      <c r="F961" s="102"/>
      <c r="H961" s="102"/>
      <c r="I961" s="11"/>
    </row>
    <row r="962" spans="5:9" x14ac:dyDescent="0.3">
      <c r="E962" s="102"/>
      <c r="F962" s="102"/>
      <c r="H962" s="102"/>
      <c r="I962" s="11"/>
    </row>
    <row r="963" spans="5:9" x14ac:dyDescent="0.3">
      <c r="E963" s="102"/>
      <c r="F963" s="102"/>
      <c r="H963" s="102"/>
      <c r="I963" s="11"/>
    </row>
    <row r="964" spans="5:9" x14ac:dyDescent="0.3">
      <c r="E964" s="102"/>
      <c r="F964" s="102"/>
      <c r="H964" s="102"/>
      <c r="I964" s="11"/>
    </row>
    <row r="965" spans="5:9" x14ac:dyDescent="0.3">
      <c r="E965" s="102"/>
      <c r="F965" s="102"/>
      <c r="H965" s="102"/>
      <c r="I965" s="11"/>
    </row>
    <row r="966" spans="5:9" x14ac:dyDescent="0.3">
      <c r="E966" s="102"/>
      <c r="F966" s="102"/>
      <c r="H966" s="102"/>
      <c r="I966" s="11"/>
    </row>
    <row r="967" spans="5:9" x14ac:dyDescent="0.3">
      <c r="E967" s="102"/>
      <c r="F967" s="102"/>
      <c r="H967" s="102"/>
      <c r="I967" s="11"/>
    </row>
    <row r="968" spans="5:9" x14ac:dyDescent="0.3">
      <c r="E968" s="102"/>
      <c r="F968" s="102"/>
      <c r="H968" s="102"/>
      <c r="I968" s="11"/>
    </row>
    <row r="969" spans="5:9" x14ac:dyDescent="0.3">
      <c r="E969" s="102"/>
      <c r="F969" s="102"/>
      <c r="H969" s="102"/>
      <c r="I969" s="11"/>
    </row>
    <row r="970" spans="5:9" x14ac:dyDescent="0.3">
      <c r="E970" s="102"/>
      <c r="F970" s="102"/>
      <c r="H970" s="102"/>
      <c r="I970" s="11"/>
    </row>
    <row r="971" spans="5:9" x14ac:dyDescent="0.3">
      <c r="E971" s="102"/>
      <c r="F971" s="102"/>
      <c r="H971" s="102"/>
      <c r="I971" s="11"/>
    </row>
    <row r="972" spans="5:9" x14ac:dyDescent="0.3">
      <c r="E972" s="102"/>
      <c r="F972" s="102"/>
      <c r="H972" s="102"/>
      <c r="I972" s="11"/>
    </row>
    <row r="973" spans="5:9" x14ac:dyDescent="0.3">
      <c r="E973" s="102"/>
      <c r="F973" s="102"/>
      <c r="H973" s="102"/>
      <c r="I973" s="11"/>
    </row>
    <row r="974" spans="5:9" x14ac:dyDescent="0.3">
      <c r="E974" s="102"/>
      <c r="F974" s="102"/>
      <c r="H974" s="102"/>
      <c r="I974" s="11"/>
    </row>
    <row r="975" spans="5:9" x14ac:dyDescent="0.3">
      <c r="E975" s="102"/>
      <c r="F975" s="102"/>
      <c r="H975" s="102"/>
      <c r="I975" s="11"/>
    </row>
    <row r="976" spans="5:9" x14ac:dyDescent="0.3">
      <c r="E976" s="102"/>
      <c r="F976" s="102"/>
      <c r="H976" s="102"/>
      <c r="I976" s="11"/>
    </row>
    <row r="977" spans="5:9" x14ac:dyDescent="0.3">
      <c r="E977" s="102"/>
      <c r="F977" s="102"/>
      <c r="H977" s="102"/>
      <c r="I977" s="11"/>
    </row>
    <row r="978" spans="5:9" x14ac:dyDescent="0.3">
      <c r="E978" s="102"/>
      <c r="F978" s="102"/>
      <c r="H978" s="102"/>
      <c r="I978" s="11"/>
    </row>
    <row r="979" spans="5:9" x14ac:dyDescent="0.3">
      <c r="E979" s="102"/>
      <c r="F979" s="102"/>
      <c r="H979" s="102"/>
      <c r="I979" s="11"/>
    </row>
    <row r="980" spans="5:9" x14ac:dyDescent="0.3">
      <c r="E980" s="102"/>
      <c r="F980" s="102"/>
      <c r="H980" s="102"/>
      <c r="I980" s="11"/>
    </row>
    <row r="981" spans="5:9" x14ac:dyDescent="0.3">
      <c r="E981" s="102"/>
      <c r="F981" s="102"/>
      <c r="H981" s="102"/>
      <c r="I981" s="11"/>
    </row>
    <row r="982" spans="5:9" x14ac:dyDescent="0.3">
      <c r="E982" s="102"/>
      <c r="F982" s="102"/>
      <c r="H982" s="102"/>
      <c r="I982" s="11"/>
    </row>
    <row r="983" spans="5:9" x14ac:dyDescent="0.3">
      <c r="E983" s="102"/>
      <c r="F983" s="102"/>
      <c r="H983" s="102"/>
      <c r="I983" s="11"/>
    </row>
    <row r="984" spans="5:9" x14ac:dyDescent="0.3">
      <c r="E984" s="102"/>
      <c r="F984" s="102"/>
      <c r="H984" s="102"/>
      <c r="I984" s="11"/>
    </row>
    <row r="985" spans="5:9" x14ac:dyDescent="0.3">
      <c r="E985" s="102"/>
      <c r="F985" s="102"/>
      <c r="H985" s="102"/>
      <c r="I985" s="11"/>
    </row>
    <row r="986" spans="5:9" x14ac:dyDescent="0.3">
      <c r="E986" s="102"/>
      <c r="F986" s="102"/>
      <c r="H986" s="102"/>
      <c r="I986" s="11"/>
    </row>
    <row r="987" spans="5:9" x14ac:dyDescent="0.3">
      <c r="E987" s="102"/>
      <c r="F987" s="102"/>
      <c r="H987" s="102"/>
      <c r="I987" s="11"/>
    </row>
    <row r="988" spans="5:9" x14ac:dyDescent="0.3">
      <c r="E988" s="102"/>
      <c r="F988" s="102"/>
      <c r="H988" s="102"/>
      <c r="I988" s="11"/>
    </row>
    <row r="989" spans="5:9" x14ac:dyDescent="0.3">
      <c r="E989" s="102"/>
      <c r="F989" s="102"/>
      <c r="H989" s="102"/>
      <c r="I989" s="11"/>
    </row>
    <row r="990" spans="5:9" x14ac:dyDescent="0.3">
      <c r="E990" s="102"/>
      <c r="F990" s="102"/>
      <c r="H990" s="102"/>
      <c r="I990" s="11"/>
    </row>
    <row r="991" spans="5:9" x14ac:dyDescent="0.3">
      <c r="E991" s="102"/>
      <c r="F991" s="102"/>
      <c r="H991" s="102"/>
      <c r="I991" s="11"/>
    </row>
    <row r="992" spans="5:9" x14ac:dyDescent="0.3">
      <c r="E992" s="102"/>
      <c r="F992" s="102"/>
      <c r="H992" s="102"/>
      <c r="I992" s="11"/>
    </row>
    <row r="993" spans="5:9" x14ac:dyDescent="0.3">
      <c r="E993" s="102"/>
      <c r="F993" s="102"/>
      <c r="H993" s="102"/>
      <c r="I993" s="11"/>
    </row>
    <row r="994" spans="5:9" x14ac:dyDescent="0.3">
      <c r="E994" s="102"/>
      <c r="F994" s="102"/>
      <c r="H994" s="102"/>
      <c r="I994" s="11"/>
    </row>
    <row r="995" spans="5:9" x14ac:dyDescent="0.3">
      <c r="E995" s="102"/>
      <c r="F995" s="102"/>
      <c r="H995" s="102"/>
      <c r="I995" s="11"/>
    </row>
    <row r="996" spans="5:9" x14ac:dyDescent="0.3">
      <c r="E996" s="102"/>
      <c r="F996" s="102"/>
      <c r="H996" s="102"/>
      <c r="I996" s="11"/>
    </row>
    <row r="997" spans="5:9" x14ac:dyDescent="0.3">
      <c r="E997" s="102"/>
      <c r="F997" s="102"/>
      <c r="H997" s="102"/>
      <c r="I997" s="11"/>
    </row>
    <row r="998" spans="5:9" x14ac:dyDescent="0.3">
      <c r="E998" s="102"/>
      <c r="F998" s="102"/>
      <c r="H998" s="102"/>
      <c r="I998" s="11"/>
    </row>
    <row r="999" spans="5:9" x14ac:dyDescent="0.3">
      <c r="E999" s="102"/>
      <c r="F999" s="102"/>
      <c r="H999" s="102"/>
      <c r="I999" s="11"/>
    </row>
    <row r="1000" spans="5:9" x14ac:dyDescent="0.3">
      <c r="E1000" s="102"/>
      <c r="F1000" s="102"/>
      <c r="H1000" s="102"/>
      <c r="I1000" s="11"/>
    </row>
    <row r="1001" spans="5:9" x14ac:dyDescent="0.3">
      <c r="E1001" s="102"/>
      <c r="F1001" s="102"/>
      <c r="H1001" s="102"/>
      <c r="I1001" s="11"/>
    </row>
    <row r="1002" spans="5:9" x14ac:dyDescent="0.3">
      <c r="E1002" s="102"/>
      <c r="F1002" s="102"/>
      <c r="H1002" s="102"/>
      <c r="I1002" s="11"/>
    </row>
    <row r="1003" spans="5:9" x14ac:dyDescent="0.3">
      <c r="E1003" s="102"/>
      <c r="F1003" s="102"/>
      <c r="H1003" s="102"/>
      <c r="I1003" s="11"/>
    </row>
    <row r="1004" spans="5:9" x14ac:dyDescent="0.3">
      <c r="E1004" s="102"/>
      <c r="F1004" s="102"/>
      <c r="H1004" s="102"/>
      <c r="I1004" s="11"/>
    </row>
    <row r="1005" spans="5:9" x14ac:dyDescent="0.3">
      <c r="E1005" s="102"/>
      <c r="F1005" s="102"/>
      <c r="H1005" s="102"/>
      <c r="I1005" s="11"/>
    </row>
    <row r="1006" spans="5:9" x14ac:dyDescent="0.3">
      <c r="E1006" s="102"/>
      <c r="F1006" s="102"/>
      <c r="H1006" s="102"/>
      <c r="I1006" s="11"/>
    </row>
    <row r="1007" spans="5:9" x14ac:dyDescent="0.3">
      <c r="E1007" s="102"/>
      <c r="F1007" s="102"/>
      <c r="H1007" s="102"/>
      <c r="I1007" s="11"/>
    </row>
    <row r="1008" spans="5:9" x14ac:dyDescent="0.3">
      <c r="E1008" s="102"/>
      <c r="F1008" s="102"/>
      <c r="H1008" s="102"/>
      <c r="I1008" s="11"/>
    </row>
    <row r="1009" spans="5:9" x14ac:dyDescent="0.3">
      <c r="E1009" s="102"/>
      <c r="F1009" s="102"/>
      <c r="H1009" s="102"/>
      <c r="I1009" s="11"/>
    </row>
    <row r="1010" spans="5:9" x14ac:dyDescent="0.3">
      <c r="E1010" s="102"/>
      <c r="F1010" s="102"/>
      <c r="H1010" s="102"/>
      <c r="I1010" s="11"/>
    </row>
  </sheetData>
  <sortState xmlns:xlrd2="http://schemas.microsoft.com/office/spreadsheetml/2017/richdata2" ref="A4:F57">
    <sortCondition ref="B4:B57"/>
  </sortState>
  <mergeCells count="2">
    <mergeCell ref="A1:I2"/>
    <mergeCell ref="P1:X1"/>
  </mergeCells>
  <phoneticPr fontId="9" type="noConversion"/>
  <conditionalFormatting sqref="A86:I994008 A4:I71 G72:I72">
    <cfRule type="expression" dxfId="8" priority="5">
      <formula>AND($A4&lt;&gt;"",MOD(ROW(),2)=1)</formula>
    </cfRule>
  </conditionalFormatting>
  <conditionalFormatting sqref="G4:G999999">
    <cfRule type="cellIs" dxfId="7" priority="1" operator="lessThanOrEqual">
      <formula>"0+$G$4:$G$10485"</formula>
    </cfRule>
  </conditionalFormatting>
  <conditionalFormatting sqref="H4:H999999">
    <cfRule type="cellIs" dxfId="6" priority="2" operator="lessThanOrEqual">
      <formula>"0+$G$4:$G$10485"</formula>
    </cfRule>
  </conditionalFormatting>
  <dataValidations count="3">
    <dataValidation type="list" allowBlank="1" showInputMessage="1" showErrorMessage="1" sqref="D582" xr:uid="{3983161E-7209-49E5-82F8-47A687D8B6E9}">
      <formula1>Subcategory6</formula1>
    </dataValidation>
    <dataValidation type="list" allowBlank="1" showInputMessage="1" showErrorMessage="1" sqref="D34" xr:uid="{94E33EE4-9544-4887-9122-92EFD7873E52}">
      <formula1>Subcategory1</formula1>
    </dataValidation>
    <dataValidation type="list" allowBlank="1" showInputMessage="1" showErrorMessage="1" sqref="C86:C632 C4:C71" xr:uid="{CFCBDAF4-4204-4958-B167-9B56F8E20540}">
      <formula1>Categories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G42"/>
  <sheetViews>
    <sheetView workbookViewId="0">
      <selection activeCell="A3" sqref="A3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6.5546875" customWidth="1"/>
    <col min="5" max="5" width="12.21875" style="28" bestFit="1" customWidth="1"/>
    <col min="6" max="6" width="10.44140625" style="110" bestFit="1" customWidth="1"/>
    <col min="7" max="7" width="10.44140625" bestFit="1" customWidth="1"/>
  </cols>
  <sheetData>
    <row r="1" spans="1:6" ht="21" customHeight="1" x14ac:dyDescent="0.3">
      <c r="A1" s="128" t="s">
        <v>355</v>
      </c>
      <c r="B1" s="128"/>
      <c r="C1" s="128"/>
      <c r="D1" s="128"/>
      <c r="E1" s="128"/>
      <c r="F1" s="128"/>
    </row>
    <row r="2" spans="1:6" ht="21" customHeight="1" x14ac:dyDescent="0.3">
      <c r="A2" s="128"/>
      <c r="B2" s="128"/>
      <c r="C2" s="128"/>
      <c r="D2" s="128"/>
      <c r="E2" s="128"/>
      <c r="F2" s="128"/>
    </row>
    <row r="3" spans="1:6" x14ac:dyDescent="0.3">
      <c r="A3" s="10" t="s">
        <v>2</v>
      </c>
      <c r="B3" s="10" t="s">
        <v>376</v>
      </c>
      <c r="C3" s="10" t="s">
        <v>377</v>
      </c>
      <c r="D3" s="10" t="s">
        <v>413</v>
      </c>
      <c r="E3" s="54" t="s">
        <v>378</v>
      </c>
      <c r="F3" s="10" t="s">
        <v>379</v>
      </c>
    </row>
    <row r="4" spans="1:6" x14ac:dyDescent="0.3">
      <c r="A4" s="1">
        <v>1</v>
      </c>
      <c r="B4" t="s">
        <v>383</v>
      </c>
      <c r="C4" t="s">
        <v>147</v>
      </c>
      <c r="D4" t="s">
        <v>409</v>
      </c>
      <c r="E4" s="28">
        <v>45393</v>
      </c>
      <c r="F4" s="110">
        <v>14.78</v>
      </c>
    </row>
    <row r="5" spans="1:6" x14ac:dyDescent="0.3">
      <c r="A5" s="1">
        <v>2</v>
      </c>
      <c r="B5" t="s">
        <v>383</v>
      </c>
      <c r="C5" t="s">
        <v>160</v>
      </c>
      <c r="D5" t="s">
        <v>410</v>
      </c>
      <c r="E5" s="28">
        <v>44949</v>
      </c>
      <c r="F5" s="110">
        <v>32.9</v>
      </c>
    </row>
    <row r="6" spans="1:6" x14ac:dyDescent="0.3">
      <c r="A6" s="1">
        <v>3</v>
      </c>
      <c r="B6" t="s">
        <v>344</v>
      </c>
      <c r="C6" t="s">
        <v>189</v>
      </c>
      <c r="D6" t="s">
        <v>411</v>
      </c>
      <c r="E6" s="28">
        <v>44981</v>
      </c>
      <c r="F6" s="110">
        <v>101.97</v>
      </c>
    </row>
    <row r="7" spans="1:6" x14ac:dyDescent="0.3">
      <c r="A7" s="1">
        <v>4</v>
      </c>
      <c r="B7" t="s">
        <v>383</v>
      </c>
      <c r="C7" t="s">
        <v>160</v>
      </c>
      <c r="D7" t="s">
        <v>409</v>
      </c>
      <c r="E7" s="28">
        <v>44981</v>
      </c>
      <c r="F7" s="110">
        <v>262.02</v>
      </c>
    </row>
    <row r="8" spans="1:6" x14ac:dyDescent="0.3">
      <c r="A8" s="1">
        <v>5</v>
      </c>
      <c r="B8" t="s">
        <v>383</v>
      </c>
      <c r="C8" t="s">
        <v>157</v>
      </c>
      <c r="D8" t="s">
        <v>410</v>
      </c>
      <c r="E8" s="28">
        <v>45009</v>
      </c>
      <c r="F8" s="110">
        <v>411.51</v>
      </c>
    </row>
    <row r="9" spans="1:6" x14ac:dyDescent="0.3">
      <c r="A9" s="1">
        <v>6</v>
      </c>
      <c r="B9" t="s">
        <v>383</v>
      </c>
      <c r="C9" t="s">
        <v>154</v>
      </c>
      <c r="D9" t="s">
        <v>411</v>
      </c>
      <c r="E9" s="28">
        <v>45031</v>
      </c>
      <c r="F9" s="110">
        <v>92.35</v>
      </c>
    </row>
    <row r="10" spans="1:6" x14ac:dyDescent="0.3">
      <c r="A10" s="1">
        <v>7</v>
      </c>
      <c r="B10" t="s">
        <v>344</v>
      </c>
      <c r="C10" t="s">
        <v>179</v>
      </c>
      <c r="D10" t="s">
        <v>409</v>
      </c>
      <c r="E10" s="28">
        <v>45039</v>
      </c>
      <c r="F10" s="110">
        <v>75.88</v>
      </c>
    </row>
    <row r="11" spans="1:6" x14ac:dyDescent="0.3">
      <c r="A11" s="1">
        <v>8</v>
      </c>
      <c r="B11" t="s">
        <v>383</v>
      </c>
      <c r="C11" t="s">
        <v>160</v>
      </c>
      <c r="D11" t="s">
        <v>410</v>
      </c>
      <c r="E11" s="28">
        <v>45039</v>
      </c>
      <c r="F11" s="110">
        <v>32.9</v>
      </c>
    </row>
    <row r="12" spans="1:6" x14ac:dyDescent="0.3">
      <c r="A12" s="1">
        <v>9</v>
      </c>
      <c r="B12" t="s">
        <v>344</v>
      </c>
      <c r="C12" t="s">
        <v>189</v>
      </c>
      <c r="D12" t="s">
        <v>411</v>
      </c>
      <c r="E12" s="28">
        <v>45040</v>
      </c>
      <c r="F12" s="110">
        <v>101.97</v>
      </c>
    </row>
    <row r="13" spans="1:6" x14ac:dyDescent="0.3">
      <c r="A13" s="1">
        <v>10</v>
      </c>
      <c r="B13" t="s">
        <v>383</v>
      </c>
      <c r="C13" t="s">
        <v>160</v>
      </c>
      <c r="D13" t="s">
        <v>409</v>
      </c>
      <c r="E13" s="28">
        <v>45070</v>
      </c>
      <c r="F13" s="110">
        <v>262.02</v>
      </c>
    </row>
    <row r="14" spans="1:6" x14ac:dyDescent="0.3">
      <c r="A14" s="1">
        <v>11</v>
      </c>
      <c r="B14" t="s">
        <v>383</v>
      </c>
      <c r="C14" t="s">
        <v>157</v>
      </c>
      <c r="D14" t="s">
        <v>410</v>
      </c>
      <c r="E14" s="28">
        <v>45070</v>
      </c>
      <c r="F14" s="110">
        <v>411.51</v>
      </c>
    </row>
    <row r="15" spans="1:6" x14ac:dyDescent="0.3">
      <c r="A15" s="1">
        <v>12</v>
      </c>
      <c r="B15" t="s">
        <v>383</v>
      </c>
      <c r="C15" t="s">
        <v>154</v>
      </c>
      <c r="D15" t="s">
        <v>411</v>
      </c>
      <c r="E15" s="28">
        <v>45031</v>
      </c>
      <c r="F15" s="110">
        <v>92.35</v>
      </c>
    </row>
    <row r="16" spans="1:6" x14ac:dyDescent="0.3">
      <c r="A16" s="1">
        <v>13</v>
      </c>
      <c r="B16" t="s">
        <v>344</v>
      </c>
      <c r="C16" t="s">
        <v>189</v>
      </c>
      <c r="D16" t="s">
        <v>409</v>
      </c>
      <c r="E16" s="28">
        <v>45070</v>
      </c>
      <c r="F16" s="110">
        <v>101.97</v>
      </c>
    </row>
    <row r="17" spans="1:7" x14ac:dyDescent="0.3">
      <c r="A17" s="1">
        <v>14</v>
      </c>
      <c r="B17" t="s">
        <v>344</v>
      </c>
      <c r="C17" t="s">
        <v>179</v>
      </c>
      <c r="D17" t="s">
        <v>410</v>
      </c>
      <c r="E17" s="28">
        <v>45079</v>
      </c>
      <c r="F17" s="110">
        <v>75.88</v>
      </c>
      <c r="G17" s="28"/>
    </row>
    <row r="18" spans="1:7" x14ac:dyDescent="0.3">
      <c r="A18" s="1">
        <v>15</v>
      </c>
      <c r="B18" t="s">
        <v>383</v>
      </c>
      <c r="C18" t="s">
        <v>160</v>
      </c>
      <c r="D18" t="s">
        <v>411</v>
      </c>
      <c r="E18" s="28">
        <v>45079</v>
      </c>
      <c r="F18" s="110">
        <v>6.9849999999999994</v>
      </c>
      <c r="G18" s="28"/>
    </row>
    <row r="19" spans="1:7" x14ac:dyDescent="0.3">
      <c r="A19" s="1">
        <v>16</v>
      </c>
      <c r="B19" t="s">
        <v>344</v>
      </c>
      <c r="C19" t="s">
        <v>189</v>
      </c>
      <c r="D19" t="s">
        <v>409</v>
      </c>
      <c r="E19" s="28">
        <v>45111</v>
      </c>
      <c r="F19" s="110">
        <v>101.97</v>
      </c>
      <c r="G19" s="28"/>
    </row>
    <row r="20" spans="1:7" x14ac:dyDescent="0.3">
      <c r="A20" s="1">
        <v>17</v>
      </c>
      <c r="B20" t="s">
        <v>383</v>
      </c>
      <c r="C20" t="s">
        <v>160</v>
      </c>
      <c r="D20" t="s">
        <v>410</v>
      </c>
      <c r="E20" s="28">
        <v>45111</v>
      </c>
      <c r="F20" s="110">
        <v>262.02</v>
      </c>
      <c r="G20" s="28"/>
    </row>
    <row r="21" spans="1:7" x14ac:dyDescent="0.3">
      <c r="A21" s="1">
        <v>18</v>
      </c>
      <c r="B21" t="s">
        <v>383</v>
      </c>
      <c r="C21" t="s">
        <v>157</v>
      </c>
      <c r="D21" t="s">
        <v>411</v>
      </c>
      <c r="E21" s="28">
        <v>45139</v>
      </c>
      <c r="F21" s="110">
        <v>411.51</v>
      </c>
      <c r="G21" s="28"/>
    </row>
    <row r="22" spans="1:7" x14ac:dyDescent="0.3">
      <c r="A22" s="1">
        <v>19</v>
      </c>
      <c r="B22" t="s">
        <v>383</v>
      </c>
      <c r="C22" t="s">
        <v>154</v>
      </c>
      <c r="D22" t="s">
        <v>409</v>
      </c>
      <c r="E22" s="28">
        <v>45161</v>
      </c>
      <c r="F22" s="110">
        <v>92.35</v>
      </c>
      <c r="G22" s="28"/>
    </row>
    <row r="23" spans="1:7" x14ac:dyDescent="0.3">
      <c r="A23" s="1">
        <v>20</v>
      </c>
      <c r="B23" t="s">
        <v>344</v>
      </c>
      <c r="C23" t="s">
        <v>179</v>
      </c>
      <c r="D23" t="s">
        <v>410</v>
      </c>
      <c r="E23" s="28">
        <v>45059</v>
      </c>
      <c r="F23" s="110">
        <v>75.88</v>
      </c>
      <c r="G23" s="28"/>
    </row>
    <row r="24" spans="1:7" x14ac:dyDescent="0.3">
      <c r="A24" s="1">
        <v>21</v>
      </c>
      <c r="B24" t="s">
        <v>383</v>
      </c>
      <c r="C24" t="s">
        <v>160</v>
      </c>
      <c r="D24" t="s">
        <v>411</v>
      </c>
      <c r="E24" s="28">
        <v>45062</v>
      </c>
      <c r="F24" s="110">
        <v>32.9</v>
      </c>
      <c r="G24" s="28"/>
    </row>
    <row r="25" spans="1:7" x14ac:dyDescent="0.3">
      <c r="A25" s="1">
        <v>22</v>
      </c>
      <c r="B25" t="s">
        <v>344</v>
      </c>
      <c r="C25" t="s">
        <v>189</v>
      </c>
      <c r="D25" t="s">
        <v>409</v>
      </c>
      <c r="E25" s="28">
        <v>45170</v>
      </c>
      <c r="F25" s="110">
        <v>101.97</v>
      </c>
      <c r="G25" s="28"/>
    </row>
    <row r="26" spans="1:7" x14ac:dyDescent="0.3">
      <c r="A26" s="1">
        <v>23</v>
      </c>
      <c r="B26" t="s">
        <v>383</v>
      </c>
      <c r="C26" t="s">
        <v>160</v>
      </c>
      <c r="D26" t="s">
        <v>410</v>
      </c>
      <c r="E26" s="28">
        <v>45200</v>
      </c>
      <c r="F26" s="110">
        <v>262.02</v>
      </c>
      <c r="G26" s="28"/>
    </row>
    <row r="27" spans="1:7" x14ac:dyDescent="0.3">
      <c r="A27" s="1">
        <v>24</v>
      </c>
      <c r="B27" t="s">
        <v>383</v>
      </c>
      <c r="C27" t="s">
        <v>157</v>
      </c>
      <c r="D27" t="s">
        <v>411</v>
      </c>
      <c r="E27" s="28">
        <v>45200</v>
      </c>
      <c r="F27" s="110">
        <v>411.51</v>
      </c>
      <c r="G27" s="28"/>
    </row>
    <row r="28" spans="1:7" x14ac:dyDescent="0.3">
      <c r="A28" s="1">
        <v>25</v>
      </c>
      <c r="B28" t="s">
        <v>383</v>
      </c>
      <c r="C28" t="s">
        <v>154</v>
      </c>
      <c r="D28" t="s">
        <v>409</v>
      </c>
      <c r="E28" s="28">
        <v>45161</v>
      </c>
      <c r="F28" s="110">
        <v>92.35</v>
      </c>
      <c r="G28" s="28"/>
    </row>
    <row r="29" spans="1:7" x14ac:dyDescent="0.3">
      <c r="A29" s="1">
        <v>26</v>
      </c>
      <c r="B29" t="s">
        <v>344</v>
      </c>
      <c r="C29" t="s">
        <v>189</v>
      </c>
      <c r="D29" t="s">
        <v>410</v>
      </c>
      <c r="E29" s="28">
        <v>45065</v>
      </c>
      <c r="F29" s="110">
        <v>101.97</v>
      </c>
      <c r="G29" s="28"/>
    </row>
    <row r="30" spans="1:7" x14ac:dyDescent="0.3">
      <c r="A30" s="1">
        <v>27</v>
      </c>
      <c r="B30" t="s">
        <v>344</v>
      </c>
      <c r="C30" t="s">
        <v>179</v>
      </c>
      <c r="D30" t="s">
        <v>411</v>
      </c>
      <c r="E30" s="28">
        <v>45079</v>
      </c>
      <c r="F30" s="110">
        <v>75.88</v>
      </c>
      <c r="G30" s="28"/>
    </row>
    <row r="31" spans="1:7" x14ac:dyDescent="0.3">
      <c r="A31" s="1">
        <v>28</v>
      </c>
      <c r="B31" t="s">
        <v>383</v>
      </c>
      <c r="C31" t="s">
        <v>160</v>
      </c>
      <c r="D31" t="s">
        <v>409</v>
      </c>
      <c r="E31" s="28">
        <v>45079</v>
      </c>
      <c r="F31" s="110">
        <v>32.9</v>
      </c>
      <c r="G31" s="28"/>
    </row>
    <row r="32" spans="1:7" x14ac:dyDescent="0.3">
      <c r="A32" s="1">
        <v>29</v>
      </c>
      <c r="B32" t="s">
        <v>344</v>
      </c>
      <c r="C32" t="s">
        <v>189</v>
      </c>
      <c r="D32" t="s">
        <v>410</v>
      </c>
      <c r="E32" s="28">
        <v>45111</v>
      </c>
      <c r="F32" s="110">
        <v>101.97</v>
      </c>
      <c r="G32" s="28"/>
    </row>
    <row r="33" spans="1:7" x14ac:dyDescent="0.3">
      <c r="A33" s="1">
        <v>30</v>
      </c>
      <c r="B33" t="s">
        <v>383</v>
      </c>
      <c r="C33" t="s">
        <v>160</v>
      </c>
      <c r="D33" t="s">
        <v>411</v>
      </c>
      <c r="E33" s="28">
        <v>45111</v>
      </c>
      <c r="F33" s="110">
        <v>262.02</v>
      </c>
      <c r="G33" s="28"/>
    </row>
    <row r="34" spans="1:7" x14ac:dyDescent="0.3">
      <c r="A34" s="1">
        <v>31</v>
      </c>
      <c r="B34" t="s">
        <v>383</v>
      </c>
      <c r="C34" t="s">
        <v>157</v>
      </c>
      <c r="D34" t="s">
        <v>409</v>
      </c>
      <c r="E34" s="28">
        <v>45139</v>
      </c>
      <c r="F34" s="110">
        <v>411.51</v>
      </c>
      <c r="G34" s="28"/>
    </row>
    <row r="35" spans="1:7" x14ac:dyDescent="0.3">
      <c r="A35" s="1">
        <v>32</v>
      </c>
      <c r="B35" t="s">
        <v>383</v>
      </c>
      <c r="C35" t="s">
        <v>154</v>
      </c>
      <c r="D35" t="s">
        <v>410</v>
      </c>
      <c r="E35" s="28">
        <v>45047</v>
      </c>
      <c r="F35" s="110">
        <v>92.35</v>
      </c>
      <c r="G35" s="28"/>
    </row>
    <row r="36" spans="1:7" x14ac:dyDescent="0.3">
      <c r="A36" s="1">
        <v>33</v>
      </c>
      <c r="B36" t="s">
        <v>344</v>
      </c>
      <c r="C36" t="s">
        <v>179</v>
      </c>
      <c r="D36" t="s">
        <v>411</v>
      </c>
      <c r="E36" s="28">
        <v>45051</v>
      </c>
      <c r="F36" s="110">
        <v>38.229999999999997</v>
      </c>
      <c r="G36" s="28"/>
    </row>
    <row r="37" spans="1:7" x14ac:dyDescent="0.3">
      <c r="A37" s="1">
        <v>34</v>
      </c>
      <c r="B37" t="s">
        <v>383</v>
      </c>
      <c r="C37" t="s">
        <v>160</v>
      </c>
      <c r="D37" t="s">
        <v>409</v>
      </c>
      <c r="E37" s="28">
        <v>45056</v>
      </c>
      <c r="F37" s="110">
        <v>32.9</v>
      </c>
      <c r="G37" s="28"/>
    </row>
    <row r="38" spans="1:7" x14ac:dyDescent="0.3">
      <c r="A38" s="1">
        <v>35</v>
      </c>
      <c r="B38" t="s">
        <v>344</v>
      </c>
      <c r="C38" t="s">
        <v>189</v>
      </c>
      <c r="D38" t="s">
        <v>410</v>
      </c>
      <c r="E38" s="28">
        <v>45170</v>
      </c>
      <c r="F38" s="110">
        <v>101.97</v>
      </c>
      <c r="G38" s="28"/>
    </row>
    <row r="39" spans="1:7" x14ac:dyDescent="0.3">
      <c r="A39" s="1">
        <v>36</v>
      </c>
      <c r="B39" t="s">
        <v>383</v>
      </c>
      <c r="C39" t="s">
        <v>167</v>
      </c>
      <c r="D39" t="s">
        <v>411</v>
      </c>
      <c r="E39" s="28">
        <v>45393</v>
      </c>
      <c r="F39" s="110">
        <v>68.144999999999996</v>
      </c>
      <c r="G39" s="28"/>
    </row>
    <row r="40" spans="1:7" x14ac:dyDescent="0.3">
      <c r="A40" s="1">
        <v>37</v>
      </c>
      <c r="B40" t="s">
        <v>383</v>
      </c>
      <c r="C40" t="s">
        <v>309</v>
      </c>
      <c r="D40" t="s">
        <v>410</v>
      </c>
      <c r="E40" s="28">
        <v>45394</v>
      </c>
      <c r="F40" s="110">
        <v>18.920000000000002</v>
      </c>
    </row>
    <row r="41" spans="1:7" x14ac:dyDescent="0.3">
      <c r="A41" s="1">
        <v>38</v>
      </c>
      <c r="B41" t="s">
        <v>344</v>
      </c>
      <c r="C41" t="s">
        <v>215</v>
      </c>
      <c r="D41" t="s">
        <v>410</v>
      </c>
      <c r="E41" s="28">
        <v>45394</v>
      </c>
      <c r="F41" s="110">
        <v>74.17</v>
      </c>
    </row>
    <row r="42" spans="1:7" x14ac:dyDescent="0.3">
      <c r="A42" s="1">
        <v>39</v>
      </c>
      <c r="B42" t="s">
        <v>383</v>
      </c>
      <c r="E42" s="28">
        <v>45394</v>
      </c>
      <c r="F42" s="110">
        <v>3.5089999999999999</v>
      </c>
    </row>
  </sheetData>
  <mergeCells count="1">
    <mergeCell ref="A1:F2"/>
  </mergeCells>
  <conditionalFormatting sqref="A4:F9992">
    <cfRule type="expression" dxfId="5" priority="2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58"/>
  <sheetViews>
    <sheetView zoomScale="115" zoomScaleNormal="115" workbookViewId="0">
      <selection activeCell="A3" sqref="A3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3.88671875" bestFit="1" customWidth="1"/>
    <col min="6" max="6" width="6" style="110" bestFit="1" customWidth="1"/>
    <col min="7" max="7" width="8" style="110" bestFit="1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8" bestFit="1" customWidth="1"/>
    <col min="17" max="17" width="10.109375" bestFit="1" customWidth="1"/>
    <col min="18" max="18" width="22.5546875" bestFit="1" customWidth="1"/>
    <col min="19" max="19" width="32.44140625" bestFit="1" customWidth="1"/>
    <col min="20" max="20" width="3.88671875" bestFit="1" customWidth="1"/>
    <col min="21" max="21" width="6" bestFit="1" customWidth="1"/>
    <col min="22" max="22" width="7" bestFit="1" customWidth="1"/>
    <col min="23" max="23" width="8.88671875" bestFit="1" customWidth="1"/>
    <col min="24" max="24" width="7.33203125" bestFit="1" customWidth="1"/>
  </cols>
  <sheetData>
    <row r="1" spans="1:24" ht="14.4" customHeight="1" x14ac:dyDescent="0.3">
      <c r="A1" s="128" t="s">
        <v>356</v>
      </c>
      <c r="B1" s="128"/>
      <c r="C1" s="128"/>
      <c r="D1" s="128"/>
      <c r="E1" s="128"/>
      <c r="F1" s="128"/>
      <c r="G1" s="128"/>
      <c r="H1" s="128"/>
      <c r="I1" s="128"/>
      <c r="M1" s="27" t="s">
        <v>230</v>
      </c>
      <c r="P1" s="144" t="s">
        <v>358</v>
      </c>
      <c r="Q1" s="144"/>
      <c r="R1" s="144"/>
      <c r="S1" s="144"/>
      <c r="T1" s="144"/>
      <c r="U1" s="144"/>
      <c r="V1" s="144"/>
      <c r="W1" s="144"/>
      <c r="X1" s="144"/>
    </row>
    <row r="2" spans="1:24" ht="14.4" customHeight="1" x14ac:dyDescent="0.3">
      <c r="A2" s="143"/>
      <c r="B2" s="143"/>
      <c r="C2" s="143"/>
      <c r="D2" s="143"/>
      <c r="E2" s="143"/>
      <c r="F2" s="143"/>
      <c r="G2" s="143"/>
      <c r="H2" s="143"/>
      <c r="I2" s="143"/>
      <c r="M2" s="14" t="s">
        <v>135</v>
      </c>
      <c r="P2" s="10" t="s">
        <v>135</v>
      </c>
      <c r="Q2" s="10" t="s">
        <v>376</v>
      </c>
      <c r="R2" s="10" t="s">
        <v>349</v>
      </c>
      <c r="S2" s="10" t="s">
        <v>370</v>
      </c>
      <c r="T2" s="10" t="s">
        <v>326</v>
      </c>
      <c r="U2" s="10" t="s">
        <v>380</v>
      </c>
      <c r="V2" s="10" t="s">
        <v>323</v>
      </c>
      <c r="W2" s="10" t="s">
        <v>357</v>
      </c>
      <c r="X2" s="10" t="s">
        <v>136</v>
      </c>
    </row>
    <row r="3" spans="1:24" x14ac:dyDescent="0.3">
      <c r="A3" s="10" t="s">
        <v>135</v>
      </c>
      <c r="B3" s="10" t="s">
        <v>376</v>
      </c>
      <c r="C3" s="10" t="s">
        <v>349</v>
      </c>
      <c r="D3" s="10" t="s">
        <v>370</v>
      </c>
      <c r="E3" s="10" t="s">
        <v>326</v>
      </c>
      <c r="F3" s="10" t="s">
        <v>380</v>
      </c>
      <c r="G3" s="10" t="s">
        <v>323</v>
      </c>
      <c r="H3" s="10" t="s">
        <v>357</v>
      </c>
      <c r="I3" s="10" t="s">
        <v>136</v>
      </c>
      <c r="M3" s="23">
        <f>'QUẢN LÝ KHO'!B4</f>
        <v>40</v>
      </c>
      <c r="P3" s="1"/>
      <c r="U3" s="110"/>
      <c r="V3" s="110"/>
    </row>
    <row r="4" spans="1:24" x14ac:dyDescent="0.3">
      <c r="A4" s="1">
        <v>1</v>
      </c>
      <c r="B4" t="s">
        <v>344</v>
      </c>
      <c r="C4" t="s">
        <v>233</v>
      </c>
      <c r="D4" t="s">
        <v>35</v>
      </c>
      <c r="E4">
        <v>10</v>
      </c>
      <c r="F4" s="110">
        <v>1.66</v>
      </c>
      <c r="G4" s="110">
        <v>16.600000000000001</v>
      </c>
      <c r="H4">
        <v>10</v>
      </c>
      <c r="I4">
        <f>ROW()</f>
        <v>4</v>
      </c>
      <c r="P4" s="1"/>
      <c r="U4" s="110"/>
      <c r="V4" s="110"/>
    </row>
    <row r="5" spans="1:24" x14ac:dyDescent="0.3">
      <c r="A5" s="1">
        <v>1</v>
      </c>
      <c r="B5" t="s">
        <v>344</v>
      </c>
      <c r="C5" t="s">
        <v>231</v>
      </c>
      <c r="D5" t="s">
        <v>19</v>
      </c>
      <c r="E5">
        <v>1</v>
      </c>
      <c r="F5" s="110">
        <v>1.48</v>
      </c>
      <c r="G5" s="110">
        <v>1.48</v>
      </c>
      <c r="H5">
        <v>11</v>
      </c>
      <c r="I5">
        <f>ROW()</f>
        <v>5</v>
      </c>
      <c r="P5" s="1"/>
      <c r="U5" s="110"/>
      <c r="V5" s="110"/>
    </row>
    <row r="6" spans="1:24" x14ac:dyDescent="0.3">
      <c r="A6" s="1">
        <v>1</v>
      </c>
      <c r="B6" t="s">
        <v>344</v>
      </c>
      <c r="C6" t="s">
        <v>232</v>
      </c>
      <c r="D6" t="s">
        <v>22</v>
      </c>
      <c r="E6">
        <v>10</v>
      </c>
      <c r="F6" s="110">
        <v>1.93</v>
      </c>
      <c r="G6" s="110">
        <v>19.3</v>
      </c>
      <c r="H6">
        <v>12</v>
      </c>
      <c r="I6">
        <f>ROW()</f>
        <v>6</v>
      </c>
      <c r="P6" s="1"/>
      <c r="U6" s="110"/>
      <c r="V6" s="110"/>
    </row>
    <row r="7" spans="1:24" x14ac:dyDescent="0.3">
      <c r="A7" s="1">
        <v>1</v>
      </c>
      <c r="B7" t="s">
        <v>344</v>
      </c>
      <c r="C7" t="s">
        <v>234</v>
      </c>
      <c r="D7" t="s">
        <v>40</v>
      </c>
      <c r="E7">
        <v>10</v>
      </c>
      <c r="F7" s="110">
        <v>1.48</v>
      </c>
      <c r="G7" s="110">
        <v>14.8</v>
      </c>
      <c r="H7">
        <v>13</v>
      </c>
      <c r="I7">
        <f>ROW()</f>
        <v>7</v>
      </c>
      <c r="P7" s="1"/>
      <c r="U7" s="110"/>
      <c r="V7" s="110"/>
    </row>
    <row r="8" spans="1:24" x14ac:dyDescent="0.3">
      <c r="A8" s="1">
        <v>1</v>
      </c>
      <c r="B8" t="s">
        <v>344</v>
      </c>
      <c r="C8" t="s">
        <v>235</v>
      </c>
      <c r="D8" t="s">
        <v>47</v>
      </c>
      <c r="E8">
        <v>5</v>
      </c>
      <c r="F8" s="110">
        <v>1.7</v>
      </c>
      <c r="G8" s="110">
        <v>8.5</v>
      </c>
      <c r="H8">
        <v>14</v>
      </c>
      <c r="I8">
        <f>ROW()</f>
        <v>8</v>
      </c>
      <c r="P8" s="1"/>
      <c r="U8" s="110"/>
      <c r="V8" s="110"/>
    </row>
    <row r="9" spans="1:24" x14ac:dyDescent="0.3">
      <c r="A9" s="1">
        <v>1</v>
      </c>
      <c r="B9" t="s">
        <v>344</v>
      </c>
      <c r="C9" t="s">
        <v>236</v>
      </c>
      <c r="D9" t="s">
        <v>48</v>
      </c>
      <c r="E9">
        <v>5</v>
      </c>
      <c r="F9" s="110">
        <v>1.66</v>
      </c>
      <c r="G9" s="110">
        <v>8.3000000000000007</v>
      </c>
      <c r="H9">
        <v>15</v>
      </c>
      <c r="I9">
        <f>ROW()</f>
        <v>9</v>
      </c>
      <c r="P9" s="1"/>
      <c r="U9" s="110"/>
      <c r="V9" s="110"/>
    </row>
    <row r="10" spans="1:24" x14ac:dyDescent="0.3">
      <c r="A10" s="1">
        <v>2</v>
      </c>
      <c r="B10" t="s">
        <v>383</v>
      </c>
      <c r="C10" t="s">
        <v>232</v>
      </c>
      <c r="D10" t="s">
        <v>22</v>
      </c>
      <c r="E10">
        <v>1</v>
      </c>
      <c r="F10" s="110">
        <v>2.85</v>
      </c>
      <c r="G10" s="110">
        <v>2.85</v>
      </c>
      <c r="H10">
        <v>10</v>
      </c>
      <c r="I10">
        <f>ROW()</f>
        <v>10</v>
      </c>
      <c r="P10" s="1"/>
      <c r="U10" s="110"/>
      <c r="V10" s="110"/>
    </row>
    <row r="11" spans="1:24" x14ac:dyDescent="0.3">
      <c r="A11" s="1">
        <v>2</v>
      </c>
      <c r="B11" t="s">
        <v>383</v>
      </c>
      <c r="C11" t="s">
        <v>234</v>
      </c>
      <c r="D11" t="s">
        <v>40</v>
      </c>
      <c r="E11">
        <v>1</v>
      </c>
      <c r="F11" s="110">
        <v>3.5</v>
      </c>
      <c r="G11" s="110">
        <v>3.5</v>
      </c>
      <c r="H11">
        <v>11</v>
      </c>
      <c r="I11">
        <f>ROW()</f>
        <v>11</v>
      </c>
      <c r="P11" s="1"/>
      <c r="U11" s="110"/>
      <c r="V11" s="110"/>
    </row>
    <row r="12" spans="1:24" x14ac:dyDescent="0.3">
      <c r="A12" s="1">
        <v>2</v>
      </c>
      <c r="B12" t="s">
        <v>383</v>
      </c>
      <c r="C12" t="s">
        <v>233</v>
      </c>
      <c r="D12" t="s">
        <v>35</v>
      </c>
      <c r="E12">
        <v>5</v>
      </c>
      <c r="F12" s="110">
        <v>3.94</v>
      </c>
      <c r="G12" s="110">
        <v>19.7</v>
      </c>
      <c r="H12">
        <v>12</v>
      </c>
      <c r="I12">
        <f>ROW()</f>
        <v>12</v>
      </c>
      <c r="P12" s="1"/>
      <c r="U12" s="110"/>
      <c r="V12" s="110"/>
    </row>
    <row r="13" spans="1:24" x14ac:dyDescent="0.3">
      <c r="A13" s="1">
        <v>2</v>
      </c>
      <c r="B13" t="s">
        <v>383</v>
      </c>
      <c r="C13" t="s">
        <v>236</v>
      </c>
      <c r="D13" t="s">
        <v>48</v>
      </c>
      <c r="E13">
        <v>1</v>
      </c>
      <c r="F13" s="110">
        <v>3.86</v>
      </c>
      <c r="G13" s="110">
        <v>3.86</v>
      </c>
      <c r="H13">
        <v>13</v>
      </c>
      <c r="I13">
        <f>ROW()</f>
        <v>13</v>
      </c>
      <c r="P13" s="1"/>
      <c r="U13" s="110"/>
      <c r="V13" s="110"/>
    </row>
    <row r="14" spans="1:24" x14ac:dyDescent="0.3">
      <c r="A14" s="1">
        <v>3</v>
      </c>
      <c r="B14" t="s">
        <v>344</v>
      </c>
      <c r="C14" t="s">
        <v>234</v>
      </c>
      <c r="D14" t="s">
        <v>40</v>
      </c>
      <c r="E14">
        <v>20</v>
      </c>
      <c r="F14" s="110">
        <v>1.48</v>
      </c>
      <c r="G14" s="110">
        <v>29.6</v>
      </c>
      <c r="H14">
        <v>10</v>
      </c>
      <c r="I14">
        <f>ROW()</f>
        <v>14</v>
      </c>
      <c r="P14" s="1"/>
      <c r="U14" s="110"/>
      <c r="V14" s="110"/>
    </row>
    <row r="15" spans="1:24" x14ac:dyDescent="0.3">
      <c r="A15" s="1">
        <v>3</v>
      </c>
      <c r="B15" t="s">
        <v>344</v>
      </c>
      <c r="C15" t="s">
        <v>235</v>
      </c>
      <c r="D15" t="s">
        <v>47</v>
      </c>
      <c r="E15">
        <v>10</v>
      </c>
      <c r="F15" s="110">
        <v>1.7</v>
      </c>
      <c r="G15" s="110">
        <v>17</v>
      </c>
      <c r="H15">
        <v>11</v>
      </c>
      <c r="I15">
        <f>ROW()</f>
        <v>15</v>
      </c>
      <c r="P15" s="1"/>
      <c r="U15" s="110"/>
      <c r="V15" s="110"/>
    </row>
    <row r="16" spans="1:24" x14ac:dyDescent="0.3">
      <c r="A16" s="1">
        <v>3</v>
      </c>
      <c r="B16" t="s">
        <v>344</v>
      </c>
      <c r="C16" t="s">
        <v>238</v>
      </c>
      <c r="D16" t="s">
        <v>68</v>
      </c>
      <c r="E16">
        <v>10</v>
      </c>
      <c r="F16" s="110">
        <v>1.78</v>
      </c>
      <c r="G16" s="110">
        <v>17.8</v>
      </c>
      <c r="H16">
        <v>12</v>
      </c>
      <c r="I16">
        <f>ROW()</f>
        <v>16</v>
      </c>
      <c r="P16" s="1"/>
      <c r="U16" s="110"/>
      <c r="V16" s="110"/>
    </row>
    <row r="17" spans="1:22" x14ac:dyDescent="0.3">
      <c r="A17" s="1">
        <v>3</v>
      </c>
      <c r="B17" t="s">
        <v>344</v>
      </c>
      <c r="C17" t="s">
        <v>237</v>
      </c>
      <c r="D17" t="s">
        <v>56</v>
      </c>
      <c r="E17">
        <v>10</v>
      </c>
      <c r="F17" s="110">
        <v>1.17</v>
      </c>
      <c r="G17" s="110">
        <v>11.7</v>
      </c>
      <c r="H17">
        <v>13</v>
      </c>
      <c r="I17">
        <f>ROW()</f>
        <v>17</v>
      </c>
      <c r="P17" s="1"/>
      <c r="U17" s="110"/>
      <c r="V17" s="110"/>
    </row>
    <row r="18" spans="1:22" x14ac:dyDescent="0.3">
      <c r="A18" s="1">
        <v>3</v>
      </c>
      <c r="B18" t="s">
        <v>344</v>
      </c>
      <c r="C18" t="s">
        <v>236</v>
      </c>
      <c r="D18" t="s">
        <v>48</v>
      </c>
      <c r="E18">
        <v>10</v>
      </c>
      <c r="F18" s="110">
        <v>1.66</v>
      </c>
      <c r="G18" s="110">
        <v>16.600000000000001</v>
      </c>
      <c r="H18">
        <v>14</v>
      </c>
      <c r="I18">
        <f>ROW()</f>
        <v>18</v>
      </c>
      <c r="P18" s="1"/>
      <c r="U18" s="110"/>
      <c r="V18" s="110"/>
    </row>
    <row r="19" spans="1:22" x14ac:dyDescent="0.3">
      <c r="A19" s="1">
        <v>4</v>
      </c>
      <c r="B19" t="s">
        <v>383</v>
      </c>
      <c r="C19" t="s">
        <v>244</v>
      </c>
      <c r="D19" t="s">
        <v>19</v>
      </c>
      <c r="E19">
        <v>10</v>
      </c>
      <c r="F19" s="110">
        <v>3.22</v>
      </c>
      <c r="G19" s="110">
        <v>32.200000000000003</v>
      </c>
      <c r="H19">
        <v>10</v>
      </c>
      <c r="I19">
        <f>ROW()</f>
        <v>19</v>
      </c>
      <c r="P19" s="1"/>
      <c r="U19" s="110"/>
      <c r="V19" s="110"/>
    </row>
    <row r="20" spans="1:22" x14ac:dyDescent="0.3">
      <c r="A20" s="1">
        <v>4</v>
      </c>
      <c r="B20" t="s">
        <v>383</v>
      </c>
      <c r="C20" t="s">
        <v>244</v>
      </c>
      <c r="D20" t="s">
        <v>19</v>
      </c>
      <c r="E20">
        <v>15</v>
      </c>
      <c r="F20" s="110">
        <v>3.22</v>
      </c>
      <c r="G20" s="110">
        <v>48.3</v>
      </c>
      <c r="H20">
        <v>11</v>
      </c>
      <c r="I20">
        <f>ROW()</f>
        <v>20</v>
      </c>
      <c r="P20" s="1"/>
      <c r="U20" s="110"/>
      <c r="V20" s="110"/>
    </row>
    <row r="21" spans="1:22" x14ac:dyDescent="0.3">
      <c r="A21" s="1">
        <v>4</v>
      </c>
      <c r="B21" t="s">
        <v>383</v>
      </c>
      <c r="C21" t="s">
        <v>246</v>
      </c>
      <c r="D21" t="s">
        <v>48</v>
      </c>
      <c r="E21">
        <v>20</v>
      </c>
      <c r="F21" s="110">
        <v>3.86</v>
      </c>
      <c r="G21" s="110">
        <v>77.2</v>
      </c>
      <c r="H21">
        <v>12</v>
      </c>
      <c r="I21">
        <f>ROW()</f>
        <v>21</v>
      </c>
      <c r="P21" s="1"/>
      <c r="U21" s="110"/>
      <c r="V21" s="110"/>
    </row>
    <row r="22" spans="1:22" x14ac:dyDescent="0.3">
      <c r="A22" s="1">
        <v>4</v>
      </c>
      <c r="B22" t="s">
        <v>383</v>
      </c>
      <c r="C22" t="s">
        <v>244</v>
      </c>
      <c r="D22" t="s">
        <v>19</v>
      </c>
      <c r="E22">
        <v>25</v>
      </c>
      <c r="F22" s="110">
        <v>3.22</v>
      </c>
      <c r="G22" s="110">
        <v>80.5</v>
      </c>
      <c r="H22">
        <v>13</v>
      </c>
      <c r="I22">
        <f>ROW()</f>
        <v>22</v>
      </c>
      <c r="P22" s="1"/>
      <c r="U22" s="110"/>
      <c r="V22" s="110"/>
    </row>
    <row r="23" spans="1:22" x14ac:dyDescent="0.3">
      <c r="A23" s="1">
        <v>5</v>
      </c>
      <c r="B23" t="s">
        <v>383</v>
      </c>
      <c r="C23" t="s">
        <v>240</v>
      </c>
      <c r="D23" t="s">
        <v>35</v>
      </c>
      <c r="E23">
        <v>5</v>
      </c>
      <c r="F23" s="110">
        <v>3.94</v>
      </c>
      <c r="G23" s="110">
        <v>19.7</v>
      </c>
      <c r="H23">
        <v>10</v>
      </c>
      <c r="I23">
        <f>ROW()</f>
        <v>23</v>
      </c>
    </row>
    <row r="24" spans="1:22" x14ac:dyDescent="0.3">
      <c r="A24" s="1">
        <v>5</v>
      </c>
      <c r="B24" t="s">
        <v>383</v>
      </c>
      <c r="C24" t="s">
        <v>243</v>
      </c>
      <c r="D24" t="s">
        <v>40</v>
      </c>
      <c r="E24">
        <v>10</v>
      </c>
      <c r="F24" s="110">
        <v>3.5</v>
      </c>
      <c r="G24" s="110">
        <v>35</v>
      </c>
      <c r="H24">
        <v>11</v>
      </c>
      <c r="I24">
        <f>ROW()</f>
        <v>24</v>
      </c>
    </row>
    <row r="25" spans="1:22" x14ac:dyDescent="0.3">
      <c r="A25" s="1">
        <v>5</v>
      </c>
      <c r="B25" t="s">
        <v>383</v>
      </c>
      <c r="C25" t="s">
        <v>246</v>
      </c>
      <c r="D25" t="s">
        <v>48</v>
      </c>
      <c r="E25">
        <v>15</v>
      </c>
      <c r="F25" s="110">
        <v>3.86</v>
      </c>
      <c r="G25" s="110">
        <v>57.9</v>
      </c>
      <c r="H25">
        <v>12</v>
      </c>
      <c r="I25">
        <f>ROW()</f>
        <v>25</v>
      </c>
    </row>
    <row r="26" spans="1:22" x14ac:dyDescent="0.3">
      <c r="A26" s="1">
        <v>5</v>
      </c>
      <c r="B26" t="s">
        <v>383</v>
      </c>
      <c r="C26" t="s">
        <v>245</v>
      </c>
      <c r="D26" t="s">
        <v>47</v>
      </c>
      <c r="E26">
        <v>5</v>
      </c>
      <c r="F26" s="110">
        <v>2.02</v>
      </c>
      <c r="G26" s="110">
        <v>10.1</v>
      </c>
      <c r="H26">
        <v>13</v>
      </c>
      <c r="I26">
        <f>ROW()</f>
        <v>26</v>
      </c>
    </row>
    <row r="27" spans="1:22" x14ac:dyDescent="0.3">
      <c r="A27" s="1">
        <v>5</v>
      </c>
      <c r="B27" t="s">
        <v>383</v>
      </c>
      <c r="C27" t="s">
        <v>251</v>
      </c>
      <c r="D27" t="s">
        <v>51</v>
      </c>
      <c r="E27">
        <v>4</v>
      </c>
      <c r="F27" s="110">
        <v>3.1</v>
      </c>
      <c r="G27" s="110">
        <v>12.4</v>
      </c>
      <c r="H27">
        <v>14</v>
      </c>
      <c r="I27">
        <f>ROW()</f>
        <v>27</v>
      </c>
    </row>
    <row r="28" spans="1:22" x14ac:dyDescent="0.3">
      <c r="A28" s="1">
        <v>5</v>
      </c>
      <c r="B28" t="s">
        <v>383</v>
      </c>
      <c r="C28" t="s">
        <v>250</v>
      </c>
      <c r="D28" t="s">
        <v>24</v>
      </c>
      <c r="E28">
        <v>50</v>
      </c>
      <c r="F28" s="110">
        <v>3.17</v>
      </c>
      <c r="G28" s="110">
        <v>158.5</v>
      </c>
      <c r="H28">
        <v>15</v>
      </c>
      <c r="I28">
        <f>ROW()</f>
        <v>28</v>
      </c>
    </row>
    <row r="29" spans="1:22" x14ac:dyDescent="0.3">
      <c r="A29" s="1">
        <v>5</v>
      </c>
      <c r="B29" t="s">
        <v>383</v>
      </c>
      <c r="C29" t="s">
        <v>244</v>
      </c>
      <c r="D29" t="s">
        <v>19</v>
      </c>
      <c r="E29">
        <v>25</v>
      </c>
      <c r="F29" s="110">
        <v>3.22</v>
      </c>
      <c r="G29" s="110">
        <v>80.5</v>
      </c>
      <c r="H29">
        <v>16</v>
      </c>
      <c r="I29">
        <f>ROW()</f>
        <v>29</v>
      </c>
    </row>
    <row r="30" spans="1:22" x14ac:dyDescent="0.3">
      <c r="A30" s="1">
        <v>6</v>
      </c>
      <c r="B30" t="s">
        <v>383</v>
      </c>
      <c r="C30" t="s">
        <v>243</v>
      </c>
      <c r="D30" t="s">
        <v>40</v>
      </c>
      <c r="E30">
        <v>10</v>
      </c>
      <c r="F30" s="110">
        <v>3.5</v>
      </c>
      <c r="G30" s="110">
        <v>35</v>
      </c>
      <c r="H30">
        <v>10</v>
      </c>
      <c r="I30">
        <f>ROW()</f>
        <v>30</v>
      </c>
    </row>
    <row r="31" spans="1:22" x14ac:dyDescent="0.3">
      <c r="A31" s="1">
        <v>6</v>
      </c>
      <c r="B31" t="s">
        <v>383</v>
      </c>
      <c r="C31" t="s">
        <v>247</v>
      </c>
      <c r="D31" t="s">
        <v>43</v>
      </c>
      <c r="E31">
        <v>5</v>
      </c>
      <c r="F31" s="110">
        <v>3.59</v>
      </c>
      <c r="G31" s="110">
        <v>17.95</v>
      </c>
      <c r="H31">
        <v>11</v>
      </c>
      <c r="I31">
        <f>ROW()</f>
        <v>31</v>
      </c>
    </row>
    <row r="32" spans="1:22" x14ac:dyDescent="0.3">
      <c r="A32" s="1">
        <v>6</v>
      </c>
      <c r="B32" t="s">
        <v>383</v>
      </c>
      <c r="C32" t="s">
        <v>251</v>
      </c>
      <c r="D32" t="s">
        <v>51</v>
      </c>
      <c r="E32">
        <v>10</v>
      </c>
      <c r="F32" s="110">
        <v>3.1</v>
      </c>
      <c r="G32" s="110">
        <v>31</v>
      </c>
      <c r="H32">
        <v>12</v>
      </c>
      <c r="I32">
        <f>ROW()</f>
        <v>32</v>
      </c>
    </row>
    <row r="33" spans="1:9" x14ac:dyDescent="0.3">
      <c r="A33" s="1">
        <v>7</v>
      </c>
      <c r="B33" t="s">
        <v>344</v>
      </c>
      <c r="C33" t="s">
        <v>233</v>
      </c>
      <c r="D33" t="s">
        <v>35</v>
      </c>
      <c r="E33">
        <v>10</v>
      </c>
      <c r="F33" s="110">
        <v>1.66</v>
      </c>
      <c r="G33" s="110">
        <v>16.600000000000001</v>
      </c>
      <c r="H33">
        <v>10</v>
      </c>
      <c r="I33">
        <f>ROW()</f>
        <v>33</v>
      </c>
    </row>
    <row r="34" spans="1:9" x14ac:dyDescent="0.3">
      <c r="A34" s="1">
        <v>7</v>
      </c>
      <c r="B34" t="s">
        <v>344</v>
      </c>
      <c r="C34" t="s">
        <v>231</v>
      </c>
      <c r="D34" t="s">
        <v>19</v>
      </c>
      <c r="E34">
        <v>1</v>
      </c>
      <c r="F34" s="110">
        <v>1.48</v>
      </c>
      <c r="G34" s="110">
        <v>1.48</v>
      </c>
      <c r="H34">
        <v>11</v>
      </c>
      <c r="I34">
        <f>ROW()</f>
        <v>34</v>
      </c>
    </row>
    <row r="35" spans="1:9" x14ac:dyDescent="0.3">
      <c r="A35" s="1">
        <v>7</v>
      </c>
      <c r="B35" t="s">
        <v>344</v>
      </c>
      <c r="C35" t="s">
        <v>232</v>
      </c>
      <c r="D35" t="s">
        <v>22</v>
      </c>
      <c r="E35">
        <v>10</v>
      </c>
      <c r="F35" s="110">
        <v>1.93</v>
      </c>
      <c r="G35" s="110">
        <v>19.3</v>
      </c>
      <c r="H35">
        <v>12</v>
      </c>
      <c r="I35">
        <f>ROW()</f>
        <v>35</v>
      </c>
    </row>
    <row r="36" spans="1:9" x14ac:dyDescent="0.3">
      <c r="A36" s="1">
        <v>7</v>
      </c>
      <c r="B36" t="s">
        <v>344</v>
      </c>
      <c r="C36" t="s">
        <v>234</v>
      </c>
      <c r="D36" t="s">
        <v>40</v>
      </c>
      <c r="E36">
        <v>10</v>
      </c>
      <c r="F36" s="110">
        <v>1.48</v>
      </c>
      <c r="G36" s="110">
        <v>14.8</v>
      </c>
      <c r="H36">
        <v>13</v>
      </c>
      <c r="I36">
        <f>ROW()</f>
        <v>36</v>
      </c>
    </row>
    <row r="37" spans="1:9" x14ac:dyDescent="0.3">
      <c r="A37" s="1">
        <v>8</v>
      </c>
      <c r="B37" t="s">
        <v>383</v>
      </c>
      <c r="C37" t="s">
        <v>232</v>
      </c>
      <c r="D37" t="s">
        <v>22</v>
      </c>
      <c r="E37">
        <v>1</v>
      </c>
      <c r="F37" s="110">
        <v>2.85</v>
      </c>
      <c r="G37" s="110">
        <v>2.85</v>
      </c>
      <c r="H37">
        <v>10</v>
      </c>
      <c r="I37">
        <f>ROW()</f>
        <v>37</v>
      </c>
    </row>
    <row r="38" spans="1:9" x14ac:dyDescent="0.3">
      <c r="A38" s="1">
        <v>8</v>
      </c>
      <c r="B38" t="s">
        <v>383</v>
      </c>
      <c r="C38" t="s">
        <v>234</v>
      </c>
      <c r="D38" t="s">
        <v>40</v>
      </c>
      <c r="E38">
        <v>1</v>
      </c>
      <c r="F38" s="110">
        <v>3.5</v>
      </c>
      <c r="G38" s="110">
        <v>3.5</v>
      </c>
      <c r="H38">
        <v>11</v>
      </c>
      <c r="I38">
        <f>ROW()</f>
        <v>38</v>
      </c>
    </row>
    <row r="39" spans="1:9" x14ac:dyDescent="0.3">
      <c r="A39" s="1">
        <v>8</v>
      </c>
      <c r="B39" t="s">
        <v>383</v>
      </c>
      <c r="C39" t="s">
        <v>233</v>
      </c>
      <c r="D39" t="s">
        <v>35</v>
      </c>
      <c r="E39">
        <v>5</v>
      </c>
      <c r="F39" s="110">
        <v>3.94</v>
      </c>
      <c r="G39" s="110">
        <v>19.7</v>
      </c>
      <c r="H39">
        <v>12</v>
      </c>
      <c r="I39">
        <f>ROW()</f>
        <v>39</v>
      </c>
    </row>
    <row r="40" spans="1:9" x14ac:dyDescent="0.3">
      <c r="A40" s="1">
        <v>8</v>
      </c>
      <c r="B40" t="s">
        <v>383</v>
      </c>
      <c r="C40" t="s">
        <v>236</v>
      </c>
      <c r="D40" t="s">
        <v>48</v>
      </c>
      <c r="E40">
        <v>1</v>
      </c>
      <c r="F40" s="110">
        <v>3.86</v>
      </c>
      <c r="G40" s="110">
        <v>3.86</v>
      </c>
      <c r="H40">
        <v>13</v>
      </c>
      <c r="I40">
        <f>ROW()</f>
        <v>40</v>
      </c>
    </row>
    <row r="41" spans="1:9" x14ac:dyDescent="0.3">
      <c r="A41" s="1">
        <v>9</v>
      </c>
      <c r="B41" t="s">
        <v>344</v>
      </c>
      <c r="C41" t="s">
        <v>235</v>
      </c>
      <c r="D41" t="s">
        <v>47</v>
      </c>
      <c r="E41">
        <v>5</v>
      </c>
      <c r="F41" s="110">
        <v>1.7</v>
      </c>
      <c r="G41" s="110">
        <v>8.5</v>
      </c>
      <c r="H41">
        <v>10</v>
      </c>
      <c r="I41">
        <f>ROW()</f>
        <v>41</v>
      </c>
    </row>
    <row r="42" spans="1:9" x14ac:dyDescent="0.3">
      <c r="A42" s="1">
        <v>9</v>
      </c>
      <c r="B42" t="s">
        <v>344</v>
      </c>
      <c r="C42" t="s">
        <v>236</v>
      </c>
      <c r="D42" t="s">
        <v>48</v>
      </c>
      <c r="E42">
        <v>5</v>
      </c>
      <c r="F42" s="110">
        <v>1.66</v>
      </c>
      <c r="G42" s="110">
        <v>8.3000000000000007</v>
      </c>
      <c r="H42">
        <v>11</v>
      </c>
      <c r="I42">
        <f>ROW()</f>
        <v>42</v>
      </c>
    </row>
    <row r="43" spans="1:9" x14ac:dyDescent="0.3">
      <c r="A43" s="1">
        <v>10</v>
      </c>
      <c r="B43" t="s">
        <v>344</v>
      </c>
      <c r="C43" t="s">
        <v>234</v>
      </c>
      <c r="D43" t="s">
        <v>40</v>
      </c>
      <c r="E43">
        <v>20</v>
      </c>
      <c r="F43" s="110">
        <v>1.48</v>
      </c>
      <c r="G43" s="110">
        <v>29.6</v>
      </c>
      <c r="H43">
        <v>10</v>
      </c>
      <c r="I43">
        <f>ROW()</f>
        <v>43</v>
      </c>
    </row>
    <row r="44" spans="1:9" x14ac:dyDescent="0.3">
      <c r="A44" s="1">
        <v>10</v>
      </c>
      <c r="B44" t="s">
        <v>344</v>
      </c>
      <c r="C44" t="s">
        <v>235</v>
      </c>
      <c r="D44" t="s">
        <v>47</v>
      </c>
      <c r="E44">
        <v>10</v>
      </c>
      <c r="F44" s="110">
        <v>1.7</v>
      </c>
      <c r="G44" s="110">
        <v>17</v>
      </c>
      <c r="H44">
        <v>11</v>
      </c>
      <c r="I44">
        <f>ROW()</f>
        <v>44</v>
      </c>
    </row>
    <row r="45" spans="1:9" x14ac:dyDescent="0.3">
      <c r="A45" s="1">
        <v>10</v>
      </c>
      <c r="B45" t="s">
        <v>344</v>
      </c>
      <c r="C45" t="s">
        <v>238</v>
      </c>
      <c r="D45" t="s">
        <v>68</v>
      </c>
      <c r="E45">
        <v>10</v>
      </c>
      <c r="F45" s="110">
        <v>1.78</v>
      </c>
      <c r="G45" s="110">
        <v>17.8</v>
      </c>
      <c r="H45">
        <v>12</v>
      </c>
      <c r="I45">
        <f>ROW()</f>
        <v>45</v>
      </c>
    </row>
    <row r="46" spans="1:9" x14ac:dyDescent="0.3">
      <c r="A46" s="1">
        <v>10</v>
      </c>
      <c r="B46" t="s">
        <v>344</v>
      </c>
      <c r="C46" t="s">
        <v>237</v>
      </c>
      <c r="D46" t="s">
        <v>56</v>
      </c>
      <c r="E46">
        <v>10</v>
      </c>
      <c r="F46" s="110">
        <v>1.17</v>
      </c>
      <c r="G46" s="110">
        <v>11.7</v>
      </c>
      <c r="H46">
        <v>13</v>
      </c>
      <c r="I46">
        <f>ROW()</f>
        <v>46</v>
      </c>
    </row>
    <row r="47" spans="1:9" x14ac:dyDescent="0.3">
      <c r="A47" s="1">
        <v>10</v>
      </c>
      <c r="B47" t="s">
        <v>344</v>
      </c>
      <c r="C47" t="s">
        <v>236</v>
      </c>
      <c r="D47" t="s">
        <v>48</v>
      </c>
      <c r="E47">
        <v>10</v>
      </c>
      <c r="F47" s="110">
        <v>1.66</v>
      </c>
      <c r="G47" s="110">
        <v>16.600000000000001</v>
      </c>
      <c r="H47">
        <v>14</v>
      </c>
      <c r="I47">
        <f>ROW()</f>
        <v>47</v>
      </c>
    </row>
    <row r="48" spans="1:9" x14ac:dyDescent="0.3">
      <c r="A48" s="1">
        <v>11</v>
      </c>
      <c r="B48" t="s">
        <v>383</v>
      </c>
      <c r="C48" t="s">
        <v>244</v>
      </c>
      <c r="D48" t="s">
        <v>19</v>
      </c>
      <c r="E48">
        <v>10</v>
      </c>
      <c r="F48" s="110">
        <v>3.22</v>
      </c>
      <c r="G48" s="110">
        <v>32.200000000000003</v>
      </c>
      <c r="H48">
        <v>10</v>
      </c>
      <c r="I48">
        <f>ROW()</f>
        <v>48</v>
      </c>
    </row>
    <row r="49" spans="1:9" x14ac:dyDescent="0.3">
      <c r="A49" s="1">
        <v>11</v>
      </c>
      <c r="B49" t="s">
        <v>383</v>
      </c>
      <c r="C49" t="s">
        <v>244</v>
      </c>
      <c r="D49" t="s">
        <v>19</v>
      </c>
      <c r="E49">
        <v>15</v>
      </c>
      <c r="F49" s="110">
        <v>3.22</v>
      </c>
      <c r="G49" s="110">
        <v>48.3</v>
      </c>
      <c r="H49">
        <v>11</v>
      </c>
      <c r="I49">
        <f>ROW()</f>
        <v>49</v>
      </c>
    </row>
    <row r="50" spans="1:9" x14ac:dyDescent="0.3">
      <c r="A50" s="1">
        <v>11</v>
      </c>
      <c r="B50" t="s">
        <v>383</v>
      </c>
      <c r="C50" t="s">
        <v>246</v>
      </c>
      <c r="D50" t="s">
        <v>48</v>
      </c>
      <c r="E50">
        <v>20</v>
      </c>
      <c r="F50" s="110">
        <v>3.86</v>
      </c>
      <c r="G50" s="110">
        <v>77.2</v>
      </c>
      <c r="H50">
        <v>12</v>
      </c>
      <c r="I50">
        <f>ROW()</f>
        <v>50</v>
      </c>
    </row>
    <row r="51" spans="1:9" x14ac:dyDescent="0.3">
      <c r="A51" s="1">
        <v>11</v>
      </c>
      <c r="B51" t="s">
        <v>383</v>
      </c>
      <c r="C51" t="s">
        <v>244</v>
      </c>
      <c r="D51" t="s">
        <v>19</v>
      </c>
      <c r="E51">
        <v>25</v>
      </c>
      <c r="F51" s="110">
        <v>3.22</v>
      </c>
      <c r="G51" s="110">
        <v>80.5</v>
      </c>
      <c r="H51">
        <v>13</v>
      </c>
      <c r="I51">
        <f>ROW()</f>
        <v>51</v>
      </c>
    </row>
    <row r="52" spans="1:9" x14ac:dyDescent="0.3">
      <c r="A52" s="1">
        <v>12</v>
      </c>
      <c r="B52" t="s">
        <v>383</v>
      </c>
      <c r="C52" t="s">
        <v>240</v>
      </c>
      <c r="D52" t="s">
        <v>35</v>
      </c>
      <c r="E52">
        <v>5</v>
      </c>
      <c r="F52" s="110">
        <v>3.94</v>
      </c>
      <c r="G52" s="110">
        <v>19.7</v>
      </c>
      <c r="H52">
        <v>10</v>
      </c>
      <c r="I52">
        <f>ROW()</f>
        <v>52</v>
      </c>
    </row>
    <row r="53" spans="1:9" x14ac:dyDescent="0.3">
      <c r="A53" s="1">
        <v>12</v>
      </c>
      <c r="B53" t="s">
        <v>383</v>
      </c>
      <c r="C53" t="s">
        <v>243</v>
      </c>
      <c r="D53" t="s">
        <v>40</v>
      </c>
      <c r="E53">
        <v>10</v>
      </c>
      <c r="F53" s="110">
        <v>3.5</v>
      </c>
      <c r="G53" s="110">
        <v>35</v>
      </c>
      <c r="H53">
        <v>11</v>
      </c>
      <c r="I53">
        <f>ROW()</f>
        <v>53</v>
      </c>
    </row>
    <row r="54" spans="1:9" x14ac:dyDescent="0.3">
      <c r="A54" s="1">
        <v>12</v>
      </c>
      <c r="B54" t="s">
        <v>383</v>
      </c>
      <c r="C54" t="s">
        <v>246</v>
      </c>
      <c r="D54" t="s">
        <v>48</v>
      </c>
      <c r="E54">
        <v>15</v>
      </c>
      <c r="F54" s="110">
        <v>3.86</v>
      </c>
      <c r="G54" s="110">
        <v>57.9</v>
      </c>
      <c r="H54">
        <v>12</v>
      </c>
      <c r="I54">
        <f>ROW()</f>
        <v>54</v>
      </c>
    </row>
    <row r="55" spans="1:9" x14ac:dyDescent="0.3">
      <c r="A55" s="1">
        <v>12</v>
      </c>
      <c r="B55" t="s">
        <v>383</v>
      </c>
      <c r="C55" t="s">
        <v>245</v>
      </c>
      <c r="D55" t="s">
        <v>47</v>
      </c>
      <c r="E55">
        <v>5</v>
      </c>
      <c r="F55" s="110">
        <v>2.02</v>
      </c>
      <c r="G55" s="110">
        <v>10.1</v>
      </c>
      <c r="H55">
        <v>13</v>
      </c>
      <c r="I55">
        <f>ROW()</f>
        <v>55</v>
      </c>
    </row>
    <row r="56" spans="1:9" x14ac:dyDescent="0.3">
      <c r="A56" s="1">
        <v>12</v>
      </c>
      <c r="B56" t="s">
        <v>383</v>
      </c>
      <c r="C56" t="s">
        <v>251</v>
      </c>
      <c r="D56" t="s">
        <v>51</v>
      </c>
      <c r="E56">
        <v>4</v>
      </c>
      <c r="F56" s="110">
        <v>3.1</v>
      </c>
      <c r="G56" s="110">
        <v>12.4</v>
      </c>
      <c r="H56">
        <v>14</v>
      </c>
      <c r="I56">
        <f>ROW()</f>
        <v>56</v>
      </c>
    </row>
    <row r="57" spans="1:9" x14ac:dyDescent="0.3">
      <c r="A57" s="1">
        <v>12</v>
      </c>
      <c r="B57" t="s">
        <v>383</v>
      </c>
      <c r="C57" t="s">
        <v>250</v>
      </c>
      <c r="D57" t="s">
        <v>24</v>
      </c>
      <c r="E57">
        <v>50</v>
      </c>
      <c r="F57" s="110">
        <v>3.17</v>
      </c>
      <c r="G57" s="110">
        <v>158.5</v>
      </c>
      <c r="H57">
        <v>15</v>
      </c>
      <c r="I57">
        <f>ROW()</f>
        <v>57</v>
      </c>
    </row>
    <row r="58" spans="1:9" x14ac:dyDescent="0.3">
      <c r="A58" s="1">
        <v>12</v>
      </c>
      <c r="B58" t="s">
        <v>383</v>
      </c>
      <c r="C58" t="s">
        <v>244</v>
      </c>
      <c r="D58" t="s">
        <v>19</v>
      </c>
      <c r="E58">
        <v>25</v>
      </c>
      <c r="F58" s="110">
        <v>3.22</v>
      </c>
      <c r="G58" s="110">
        <v>80.5</v>
      </c>
      <c r="H58">
        <v>16</v>
      </c>
      <c r="I58">
        <f>ROW()</f>
        <v>58</v>
      </c>
    </row>
    <row r="59" spans="1:9" x14ac:dyDescent="0.3">
      <c r="A59" s="1">
        <v>13</v>
      </c>
      <c r="B59" t="s">
        <v>383</v>
      </c>
      <c r="C59" t="s">
        <v>243</v>
      </c>
      <c r="D59" t="s">
        <v>40</v>
      </c>
      <c r="E59">
        <v>10</v>
      </c>
      <c r="F59" s="110">
        <v>3.5</v>
      </c>
      <c r="G59" s="110">
        <v>35</v>
      </c>
      <c r="H59">
        <v>10</v>
      </c>
      <c r="I59">
        <f>ROW()</f>
        <v>59</v>
      </c>
    </row>
    <row r="60" spans="1:9" x14ac:dyDescent="0.3">
      <c r="A60" s="1">
        <v>13</v>
      </c>
      <c r="B60" t="s">
        <v>383</v>
      </c>
      <c r="C60" t="s">
        <v>247</v>
      </c>
      <c r="D60" t="s">
        <v>43</v>
      </c>
      <c r="E60">
        <v>5</v>
      </c>
      <c r="F60" s="110">
        <v>3.59</v>
      </c>
      <c r="G60" s="110">
        <v>17.95</v>
      </c>
      <c r="H60">
        <v>11</v>
      </c>
      <c r="I60">
        <f>ROW()</f>
        <v>60</v>
      </c>
    </row>
    <row r="61" spans="1:9" x14ac:dyDescent="0.3">
      <c r="A61" s="1">
        <v>13</v>
      </c>
      <c r="B61" t="s">
        <v>383</v>
      </c>
      <c r="C61" t="s">
        <v>251</v>
      </c>
      <c r="D61" t="s">
        <v>51</v>
      </c>
      <c r="E61">
        <v>10</v>
      </c>
      <c r="F61" s="110">
        <v>3.1</v>
      </c>
      <c r="G61" s="110">
        <v>31</v>
      </c>
      <c r="H61">
        <v>12</v>
      </c>
      <c r="I61">
        <f>ROW()</f>
        <v>61</v>
      </c>
    </row>
    <row r="62" spans="1:9" x14ac:dyDescent="0.3">
      <c r="A62" s="1">
        <v>14</v>
      </c>
      <c r="B62" t="s">
        <v>344</v>
      </c>
      <c r="C62" t="s">
        <v>233</v>
      </c>
      <c r="D62" t="s">
        <v>35</v>
      </c>
      <c r="E62">
        <v>10</v>
      </c>
      <c r="F62" s="110">
        <v>1.66</v>
      </c>
      <c r="G62" s="110">
        <v>16.600000000000001</v>
      </c>
      <c r="H62">
        <v>10</v>
      </c>
      <c r="I62">
        <f>ROW()</f>
        <v>62</v>
      </c>
    </row>
    <row r="63" spans="1:9" x14ac:dyDescent="0.3">
      <c r="A63" s="1">
        <v>14</v>
      </c>
      <c r="B63" t="s">
        <v>344</v>
      </c>
      <c r="C63" t="s">
        <v>231</v>
      </c>
      <c r="D63" t="s">
        <v>19</v>
      </c>
      <c r="E63">
        <v>1</v>
      </c>
      <c r="F63" s="110">
        <v>1.48</v>
      </c>
      <c r="G63" s="110">
        <v>1.48</v>
      </c>
      <c r="H63">
        <v>11</v>
      </c>
      <c r="I63">
        <f>ROW()</f>
        <v>63</v>
      </c>
    </row>
    <row r="64" spans="1:9" x14ac:dyDescent="0.3">
      <c r="A64" s="1">
        <v>14</v>
      </c>
      <c r="B64" t="s">
        <v>344</v>
      </c>
      <c r="C64" t="s">
        <v>232</v>
      </c>
      <c r="D64" t="s">
        <v>22</v>
      </c>
      <c r="E64">
        <v>10</v>
      </c>
      <c r="F64" s="110">
        <v>1.93</v>
      </c>
      <c r="G64" s="110">
        <v>19.3</v>
      </c>
      <c r="H64">
        <v>12</v>
      </c>
      <c r="I64">
        <f>ROW()</f>
        <v>64</v>
      </c>
    </row>
    <row r="65" spans="1:9" x14ac:dyDescent="0.3">
      <c r="A65" s="1">
        <v>15</v>
      </c>
      <c r="B65" t="s">
        <v>383</v>
      </c>
      <c r="C65" t="s">
        <v>234</v>
      </c>
      <c r="D65" t="s">
        <v>40</v>
      </c>
      <c r="E65">
        <v>10</v>
      </c>
      <c r="F65" s="110">
        <v>1.48</v>
      </c>
      <c r="H65">
        <v>10</v>
      </c>
      <c r="I65">
        <f>ROW()</f>
        <v>65</v>
      </c>
    </row>
    <row r="66" spans="1:9" x14ac:dyDescent="0.3">
      <c r="A66" s="1">
        <v>15</v>
      </c>
      <c r="B66" t="s">
        <v>383</v>
      </c>
      <c r="C66" t="s">
        <v>232</v>
      </c>
      <c r="D66" t="s">
        <v>22</v>
      </c>
      <c r="E66">
        <v>1</v>
      </c>
      <c r="F66" s="110">
        <v>2.85</v>
      </c>
      <c r="G66" s="110">
        <v>2.85</v>
      </c>
      <c r="H66">
        <v>11</v>
      </c>
      <c r="I66">
        <f>ROW()</f>
        <v>66</v>
      </c>
    </row>
    <row r="67" spans="1:9" x14ac:dyDescent="0.3">
      <c r="A67" s="1">
        <v>15</v>
      </c>
      <c r="B67" t="s">
        <v>383</v>
      </c>
      <c r="C67" t="s">
        <v>234</v>
      </c>
      <c r="D67" t="s">
        <v>40</v>
      </c>
      <c r="E67">
        <v>1</v>
      </c>
      <c r="F67" s="110">
        <v>3.5</v>
      </c>
      <c r="G67" s="110">
        <v>3.5</v>
      </c>
      <c r="H67">
        <v>12</v>
      </c>
      <c r="I67">
        <f>ROW()</f>
        <v>67</v>
      </c>
    </row>
    <row r="68" spans="1:9" x14ac:dyDescent="0.3">
      <c r="A68" s="1">
        <v>16</v>
      </c>
      <c r="B68" t="s">
        <v>383</v>
      </c>
      <c r="C68" t="s">
        <v>233</v>
      </c>
      <c r="D68" t="s">
        <v>35</v>
      </c>
      <c r="E68">
        <v>5</v>
      </c>
      <c r="F68" s="110">
        <v>3.94</v>
      </c>
      <c r="G68" s="110">
        <v>19.7</v>
      </c>
      <c r="H68">
        <v>10</v>
      </c>
      <c r="I68">
        <f>ROW()</f>
        <v>68</v>
      </c>
    </row>
    <row r="69" spans="1:9" x14ac:dyDescent="0.3">
      <c r="A69" s="1">
        <v>16</v>
      </c>
      <c r="B69" t="s">
        <v>383</v>
      </c>
      <c r="C69" t="s">
        <v>236</v>
      </c>
      <c r="D69" t="s">
        <v>48</v>
      </c>
      <c r="E69">
        <v>1</v>
      </c>
      <c r="F69" s="110">
        <v>3.86</v>
      </c>
      <c r="G69" s="110">
        <v>3.86</v>
      </c>
      <c r="H69">
        <v>11</v>
      </c>
      <c r="I69">
        <f>ROW()</f>
        <v>69</v>
      </c>
    </row>
    <row r="70" spans="1:9" x14ac:dyDescent="0.3">
      <c r="A70" s="1">
        <v>16</v>
      </c>
      <c r="B70" t="s">
        <v>383</v>
      </c>
      <c r="C70" t="s">
        <v>235</v>
      </c>
      <c r="D70" t="s">
        <v>47</v>
      </c>
      <c r="E70">
        <v>5</v>
      </c>
      <c r="F70" s="110">
        <v>1.7</v>
      </c>
      <c r="G70" s="110">
        <v>8.5</v>
      </c>
      <c r="H70">
        <v>12</v>
      </c>
      <c r="I70">
        <f>ROW()</f>
        <v>70</v>
      </c>
    </row>
    <row r="71" spans="1:9" x14ac:dyDescent="0.3">
      <c r="A71" s="1">
        <v>17</v>
      </c>
      <c r="B71" t="s">
        <v>344</v>
      </c>
      <c r="C71" t="s">
        <v>236</v>
      </c>
      <c r="D71" t="s">
        <v>48</v>
      </c>
      <c r="E71">
        <v>5</v>
      </c>
      <c r="F71" s="110">
        <v>1.66</v>
      </c>
      <c r="G71" s="110">
        <v>8.3000000000000007</v>
      </c>
      <c r="H71">
        <v>10</v>
      </c>
      <c r="I71">
        <f>ROW()</f>
        <v>71</v>
      </c>
    </row>
    <row r="72" spans="1:9" x14ac:dyDescent="0.3">
      <c r="A72" s="1">
        <v>17</v>
      </c>
      <c r="B72" t="s">
        <v>344</v>
      </c>
      <c r="C72" t="s">
        <v>234</v>
      </c>
      <c r="D72" t="s">
        <v>40</v>
      </c>
      <c r="E72">
        <v>20</v>
      </c>
      <c r="F72" s="110">
        <v>1.48</v>
      </c>
      <c r="G72" s="110">
        <v>29.6</v>
      </c>
      <c r="H72">
        <v>11</v>
      </c>
      <c r="I72">
        <f>ROW()</f>
        <v>72</v>
      </c>
    </row>
    <row r="73" spans="1:9" x14ac:dyDescent="0.3">
      <c r="A73" s="1">
        <v>17</v>
      </c>
      <c r="B73" t="s">
        <v>344</v>
      </c>
      <c r="C73" t="s">
        <v>235</v>
      </c>
      <c r="D73" t="s">
        <v>47</v>
      </c>
      <c r="E73">
        <v>10</v>
      </c>
      <c r="F73" s="110">
        <v>1.7</v>
      </c>
      <c r="G73" s="110">
        <v>17</v>
      </c>
      <c r="H73">
        <v>12</v>
      </c>
      <c r="I73">
        <f>ROW()</f>
        <v>73</v>
      </c>
    </row>
    <row r="74" spans="1:9" x14ac:dyDescent="0.3">
      <c r="A74" s="1">
        <v>18</v>
      </c>
      <c r="B74" t="s">
        <v>344</v>
      </c>
      <c r="C74" t="s">
        <v>238</v>
      </c>
      <c r="D74" t="s">
        <v>68</v>
      </c>
      <c r="E74">
        <v>10</v>
      </c>
      <c r="F74" s="110">
        <v>1.78</v>
      </c>
      <c r="G74" s="110">
        <v>17.8</v>
      </c>
      <c r="H74">
        <v>10</v>
      </c>
      <c r="I74">
        <f>ROW()</f>
        <v>74</v>
      </c>
    </row>
    <row r="75" spans="1:9" x14ac:dyDescent="0.3">
      <c r="A75" s="1">
        <v>18</v>
      </c>
      <c r="B75" t="s">
        <v>344</v>
      </c>
      <c r="C75" t="s">
        <v>237</v>
      </c>
      <c r="D75" t="s">
        <v>56</v>
      </c>
      <c r="E75">
        <v>10</v>
      </c>
      <c r="F75" s="110">
        <v>1.17</v>
      </c>
      <c r="G75" s="110">
        <v>11.7</v>
      </c>
      <c r="H75">
        <v>11</v>
      </c>
      <c r="I75">
        <f>ROW()</f>
        <v>75</v>
      </c>
    </row>
    <row r="76" spans="1:9" x14ac:dyDescent="0.3">
      <c r="A76" s="1">
        <v>18</v>
      </c>
      <c r="B76" t="s">
        <v>344</v>
      </c>
      <c r="C76" t="s">
        <v>236</v>
      </c>
      <c r="D76" t="s">
        <v>48</v>
      </c>
      <c r="E76">
        <v>10</v>
      </c>
      <c r="F76" s="110">
        <v>1.66</v>
      </c>
      <c r="G76" s="110">
        <v>16.600000000000001</v>
      </c>
      <c r="H76">
        <v>12</v>
      </c>
      <c r="I76">
        <f>ROW()</f>
        <v>76</v>
      </c>
    </row>
    <row r="77" spans="1:9" x14ac:dyDescent="0.3">
      <c r="A77" s="1">
        <v>19</v>
      </c>
      <c r="B77" t="s">
        <v>383</v>
      </c>
      <c r="C77" t="s">
        <v>244</v>
      </c>
      <c r="D77" t="s">
        <v>19</v>
      </c>
      <c r="E77">
        <v>10</v>
      </c>
      <c r="F77" s="110">
        <v>3.22</v>
      </c>
      <c r="G77" s="110">
        <v>32.200000000000003</v>
      </c>
      <c r="H77">
        <v>10</v>
      </c>
      <c r="I77">
        <f>ROW()</f>
        <v>77</v>
      </c>
    </row>
    <row r="78" spans="1:9" x14ac:dyDescent="0.3">
      <c r="A78" s="1">
        <v>19</v>
      </c>
      <c r="B78" t="s">
        <v>383</v>
      </c>
      <c r="C78" t="s">
        <v>244</v>
      </c>
      <c r="D78" t="s">
        <v>19</v>
      </c>
      <c r="E78">
        <v>15</v>
      </c>
      <c r="F78" s="110">
        <v>3.22</v>
      </c>
      <c r="G78" s="110">
        <v>48.3</v>
      </c>
      <c r="H78">
        <v>11</v>
      </c>
      <c r="I78">
        <f>ROW()</f>
        <v>78</v>
      </c>
    </row>
    <row r="79" spans="1:9" x14ac:dyDescent="0.3">
      <c r="A79" s="1">
        <v>19</v>
      </c>
      <c r="B79" t="s">
        <v>383</v>
      </c>
      <c r="C79" t="s">
        <v>246</v>
      </c>
      <c r="D79" t="s">
        <v>48</v>
      </c>
      <c r="E79">
        <v>20</v>
      </c>
      <c r="F79" s="110">
        <v>3.86</v>
      </c>
      <c r="G79" s="110">
        <v>77.2</v>
      </c>
      <c r="H79">
        <v>12</v>
      </c>
      <c r="I79">
        <f>ROW()</f>
        <v>79</v>
      </c>
    </row>
    <row r="80" spans="1:9" x14ac:dyDescent="0.3">
      <c r="A80" s="1">
        <v>20</v>
      </c>
      <c r="B80" t="s">
        <v>383</v>
      </c>
      <c r="C80" t="s">
        <v>244</v>
      </c>
      <c r="D80" t="s">
        <v>19</v>
      </c>
      <c r="E80">
        <v>25</v>
      </c>
      <c r="F80" s="110">
        <v>3.22</v>
      </c>
      <c r="G80" s="110">
        <v>80.5</v>
      </c>
      <c r="H80">
        <v>10</v>
      </c>
      <c r="I80">
        <f>ROW()</f>
        <v>80</v>
      </c>
    </row>
    <row r="81" spans="1:9" x14ac:dyDescent="0.3">
      <c r="A81" s="1">
        <v>20</v>
      </c>
      <c r="B81" t="s">
        <v>383</v>
      </c>
      <c r="C81" t="s">
        <v>240</v>
      </c>
      <c r="D81" t="s">
        <v>35</v>
      </c>
      <c r="E81">
        <v>5</v>
      </c>
      <c r="F81" s="110">
        <v>3.94</v>
      </c>
      <c r="G81" s="110">
        <v>19.7</v>
      </c>
      <c r="H81">
        <v>11</v>
      </c>
      <c r="I81">
        <f>ROW()</f>
        <v>81</v>
      </c>
    </row>
    <row r="82" spans="1:9" x14ac:dyDescent="0.3">
      <c r="A82" s="1">
        <v>20</v>
      </c>
      <c r="B82" t="s">
        <v>383</v>
      </c>
      <c r="C82" t="s">
        <v>243</v>
      </c>
      <c r="D82" t="s">
        <v>40</v>
      </c>
      <c r="E82">
        <v>10</v>
      </c>
      <c r="F82" s="110">
        <v>3.5</v>
      </c>
      <c r="G82" s="110">
        <v>35</v>
      </c>
      <c r="H82">
        <v>12</v>
      </c>
      <c r="I82">
        <f>ROW()</f>
        <v>82</v>
      </c>
    </row>
    <row r="83" spans="1:9" x14ac:dyDescent="0.3">
      <c r="A83" s="1">
        <v>21</v>
      </c>
      <c r="B83" t="s">
        <v>383</v>
      </c>
      <c r="C83" t="s">
        <v>246</v>
      </c>
      <c r="D83" t="s">
        <v>48</v>
      </c>
      <c r="E83">
        <v>15</v>
      </c>
      <c r="F83" s="110">
        <v>3.86</v>
      </c>
      <c r="G83" s="110">
        <v>57.9</v>
      </c>
      <c r="H83">
        <v>10</v>
      </c>
      <c r="I83">
        <f>ROW()</f>
        <v>83</v>
      </c>
    </row>
    <row r="84" spans="1:9" x14ac:dyDescent="0.3">
      <c r="A84" s="1">
        <v>21</v>
      </c>
      <c r="B84" t="s">
        <v>383</v>
      </c>
      <c r="C84" t="s">
        <v>245</v>
      </c>
      <c r="D84" t="s">
        <v>47</v>
      </c>
      <c r="E84">
        <v>5</v>
      </c>
      <c r="F84" s="110">
        <v>2.02</v>
      </c>
      <c r="G84" s="110">
        <v>10.1</v>
      </c>
      <c r="H84">
        <v>11</v>
      </c>
      <c r="I84">
        <f>ROW()</f>
        <v>84</v>
      </c>
    </row>
    <row r="85" spans="1:9" x14ac:dyDescent="0.3">
      <c r="A85" s="1">
        <v>21</v>
      </c>
      <c r="B85" t="s">
        <v>383</v>
      </c>
      <c r="C85" t="s">
        <v>251</v>
      </c>
      <c r="D85" t="s">
        <v>51</v>
      </c>
      <c r="E85">
        <v>4</v>
      </c>
      <c r="F85" s="110">
        <v>3.1</v>
      </c>
      <c r="G85" s="110">
        <v>12.4</v>
      </c>
      <c r="H85">
        <v>12</v>
      </c>
      <c r="I85">
        <f>ROW()</f>
        <v>85</v>
      </c>
    </row>
    <row r="86" spans="1:9" x14ac:dyDescent="0.3">
      <c r="A86" s="1">
        <v>22</v>
      </c>
      <c r="B86" t="s">
        <v>383</v>
      </c>
      <c r="C86" t="s">
        <v>250</v>
      </c>
      <c r="D86" t="s">
        <v>24</v>
      </c>
      <c r="E86">
        <v>50</v>
      </c>
      <c r="F86" s="110">
        <v>3.17</v>
      </c>
      <c r="G86" s="110">
        <v>158.5</v>
      </c>
      <c r="H86">
        <v>10</v>
      </c>
      <c r="I86">
        <f>ROW()</f>
        <v>86</v>
      </c>
    </row>
    <row r="87" spans="1:9" x14ac:dyDescent="0.3">
      <c r="A87" s="1">
        <v>22</v>
      </c>
      <c r="B87" t="s">
        <v>383</v>
      </c>
      <c r="C87" t="s">
        <v>244</v>
      </c>
      <c r="D87" t="s">
        <v>19</v>
      </c>
      <c r="E87">
        <v>25</v>
      </c>
      <c r="F87" s="110">
        <v>3.22</v>
      </c>
      <c r="G87" s="110">
        <v>80.5</v>
      </c>
      <c r="H87">
        <v>11</v>
      </c>
      <c r="I87">
        <f>ROW()</f>
        <v>87</v>
      </c>
    </row>
    <row r="88" spans="1:9" x14ac:dyDescent="0.3">
      <c r="A88" s="1">
        <v>22</v>
      </c>
      <c r="B88" t="s">
        <v>383</v>
      </c>
      <c r="C88" t="s">
        <v>243</v>
      </c>
      <c r="D88" t="s">
        <v>40</v>
      </c>
      <c r="E88">
        <v>10</v>
      </c>
      <c r="F88" s="110">
        <v>3.5</v>
      </c>
      <c r="G88" s="110">
        <v>35</v>
      </c>
      <c r="H88">
        <v>12</v>
      </c>
      <c r="I88">
        <f>ROW()</f>
        <v>88</v>
      </c>
    </row>
    <row r="89" spans="1:9" x14ac:dyDescent="0.3">
      <c r="A89" s="1">
        <v>23</v>
      </c>
      <c r="B89" t="s">
        <v>383</v>
      </c>
      <c r="C89" t="s">
        <v>247</v>
      </c>
      <c r="D89" t="s">
        <v>43</v>
      </c>
      <c r="E89">
        <v>5</v>
      </c>
      <c r="F89" s="110">
        <v>3.59</v>
      </c>
      <c r="G89" s="110">
        <v>17.95</v>
      </c>
      <c r="H89">
        <v>10</v>
      </c>
      <c r="I89">
        <f>ROW()</f>
        <v>89</v>
      </c>
    </row>
    <row r="90" spans="1:9" x14ac:dyDescent="0.3">
      <c r="A90" s="1">
        <v>23</v>
      </c>
      <c r="B90" t="s">
        <v>383</v>
      </c>
      <c r="C90" t="s">
        <v>251</v>
      </c>
      <c r="D90" t="s">
        <v>51</v>
      </c>
      <c r="E90">
        <v>10</v>
      </c>
      <c r="F90" s="110">
        <v>3.1</v>
      </c>
      <c r="G90" s="110">
        <v>31</v>
      </c>
      <c r="H90">
        <v>11</v>
      </c>
      <c r="I90">
        <f>ROW()</f>
        <v>90</v>
      </c>
    </row>
    <row r="91" spans="1:9" x14ac:dyDescent="0.3">
      <c r="A91" s="1">
        <v>23</v>
      </c>
      <c r="B91" t="s">
        <v>383</v>
      </c>
      <c r="C91" t="s">
        <v>233</v>
      </c>
      <c r="D91" t="s">
        <v>35</v>
      </c>
      <c r="E91">
        <v>10</v>
      </c>
      <c r="F91" s="110">
        <v>1.66</v>
      </c>
      <c r="G91" s="110">
        <v>16.600000000000001</v>
      </c>
      <c r="H91">
        <v>12</v>
      </c>
      <c r="I91">
        <f>ROW()</f>
        <v>91</v>
      </c>
    </row>
    <row r="92" spans="1:9" x14ac:dyDescent="0.3">
      <c r="A92" s="1">
        <v>24</v>
      </c>
      <c r="B92" t="s">
        <v>344</v>
      </c>
      <c r="C92" t="s">
        <v>231</v>
      </c>
      <c r="D92" t="s">
        <v>19</v>
      </c>
      <c r="E92">
        <v>1</v>
      </c>
      <c r="F92" s="110">
        <v>1.48</v>
      </c>
      <c r="G92" s="110">
        <v>1.48</v>
      </c>
      <c r="H92">
        <v>10</v>
      </c>
      <c r="I92">
        <f>ROW()</f>
        <v>92</v>
      </c>
    </row>
    <row r="93" spans="1:9" x14ac:dyDescent="0.3">
      <c r="A93" s="1">
        <v>24</v>
      </c>
      <c r="B93" t="s">
        <v>344</v>
      </c>
      <c r="C93" t="s">
        <v>232</v>
      </c>
      <c r="D93" t="s">
        <v>22</v>
      </c>
      <c r="E93">
        <v>10</v>
      </c>
      <c r="F93" s="110">
        <v>1.93</v>
      </c>
      <c r="G93" s="110">
        <v>19.3</v>
      </c>
      <c r="H93">
        <v>11</v>
      </c>
      <c r="I93">
        <f>ROW()</f>
        <v>93</v>
      </c>
    </row>
    <row r="94" spans="1:9" x14ac:dyDescent="0.3">
      <c r="A94" s="1">
        <v>24</v>
      </c>
      <c r="B94" t="s">
        <v>344</v>
      </c>
      <c r="C94" t="s">
        <v>234</v>
      </c>
      <c r="D94" t="s">
        <v>40</v>
      </c>
      <c r="E94">
        <v>10</v>
      </c>
      <c r="F94" s="110">
        <v>1.48</v>
      </c>
      <c r="G94" s="110">
        <v>14.8</v>
      </c>
      <c r="H94">
        <v>12</v>
      </c>
      <c r="I94">
        <f>ROW()</f>
        <v>94</v>
      </c>
    </row>
    <row r="95" spans="1:9" x14ac:dyDescent="0.3">
      <c r="A95" s="1">
        <v>25</v>
      </c>
      <c r="B95" t="s">
        <v>383</v>
      </c>
      <c r="C95" t="s">
        <v>232</v>
      </c>
      <c r="D95" t="s">
        <v>22</v>
      </c>
      <c r="E95">
        <v>1</v>
      </c>
      <c r="F95" s="110">
        <v>2.85</v>
      </c>
      <c r="G95" s="110">
        <v>2.85</v>
      </c>
      <c r="H95">
        <v>10</v>
      </c>
      <c r="I95">
        <f>ROW()</f>
        <v>95</v>
      </c>
    </row>
    <row r="96" spans="1:9" x14ac:dyDescent="0.3">
      <c r="A96" s="1">
        <v>25</v>
      </c>
      <c r="B96" t="s">
        <v>383</v>
      </c>
      <c r="C96" t="s">
        <v>234</v>
      </c>
      <c r="D96" t="s">
        <v>40</v>
      </c>
      <c r="E96">
        <v>1</v>
      </c>
      <c r="F96" s="110">
        <v>3.5</v>
      </c>
      <c r="G96" s="110">
        <v>3.5</v>
      </c>
      <c r="H96">
        <v>11</v>
      </c>
      <c r="I96">
        <f>ROW()</f>
        <v>96</v>
      </c>
    </row>
    <row r="97" spans="1:9" x14ac:dyDescent="0.3">
      <c r="A97" s="1">
        <v>25</v>
      </c>
      <c r="B97" t="s">
        <v>383</v>
      </c>
      <c r="C97" t="s">
        <v>233</v>
      </c>
      <c r="D97" t="s">
        <v>35</v>
      </c>
      <c r="E97">
        <v>5</v>
      </c>
      <c r="F97" s="110">
        <v>3.94</v>
      </c>
      <c r="G97" s="110">
        <v>19.7</v>
      </c>
      <c r="H97">
        <v>12</v>
      </c>
      <c r="I97">
        <f>ROW()</f>
        <v>97</v>
      </c>
    </row>
    <row r="98" spans="1:9" x14ac:dyDescent="0.3">
      <c r="A98" s="1">
        <v>26</v>
      </c>
      <c r="B98" t="s">
        <v>344</v>
      </c>
      <c r="C98" t="s">
        <v>236</v>
      </c>
      <c r="D98" t="s">
        <v>48</v>
      </c>
      <c r="E98">
        <v>1</v>
      </c>
      <c r="F98" s="110">
        <v>3.86</v>
      </c>
      <c r="G98" s="110">
        <v>3.86</v>
      </c>
      <c r="H98">
        <v>10</v>
      </c>
      <c r="I98">
        <f>ROW()</f>
        <v>98</v>
      </c>
    </row>
    <row r="99" spans="1:9" x14ac:dyDescent="0.3">
      <c r="A99" s="1">
        <v>26</v>
      </c>
      <c r="B99" t="s">
        <v>344</v>
      </c>
      <c r="C99" t="s">
        <v>235</v>
      </c>
      <c r="D99" t="s">
        <v>47</v>
      </c>
      <c r="E99">
        <v>5</v>
      </c>
      <c r="F99" s="110">
        <v>1.7</v>
      </c>
      <c r="G99" s="110">
        <v>8.5</v>
      </c>
      <c r="H99">
        <v>11</v>
      </c>
      <c r="I99">
        <f>ROW()</f>
        <v>99</v>
      </c>
    </row>
    <row r="100" spans="1:9" x14ac:dyDescent="0.3">
      <c r="A100" s="1">
        <v>26</v>
      </c>
      <c r="B100" t="s">
        <v>344</v>
      </c>
      <c r="C100" t="s">
        <v>236</v>
      </c>
      <c r="D100" t="s">
        <v>48</v>
      </c>
      <c r="E100">
        <v>5</v>
      </c>
      <c r="F100" s="110">
        <v>1.66</v>
      </c>
      <c r="G100" s="110">
        <v>8.3000000000000007</v>
      </c>
      <c r="H100">
        <v>12</v>
      </c>
      <c r="I100">
        <f>ROW()</f>
        <v>100</v>
      </c>
    </row>
    <row r="101" spans="1:9" x14ac:dyDescent="0.3">
      <c r="A101" s="1">
        <v>27</v>
      </c>
      <c r="B101" t="s">
        <v>344</v>
      </c>
      <c r="C101" t="s">
        <v>234</v>
      </c>
      <c r="D101" t="s">
        <v>40</v>
      </c>
      <c r="E101">
        <v>20</v>
      </c>
      <c r="F101" s="110">
        <v>1.48</v>
      </c>
      <c r="G101" s="110">
        <v>29.6</v>
      </c>
      <c r="H101">
        <v>10</v>
      </c>
      <c r="I101">
        <f>ROW()</f>
        <v>101</v>
      </c>
    </row>
    <row r="102" spans="1:9" x14ac:dyDescent="0.3">
      <c r="A102" s="1">
        <v>27</v>
      </c>
      <c r="B102" t="s">
        <v>344</v>
      </c>
      <c r="C102" t="s">
        <v>235</v>
      </c>
      <c r="D102" t="s">
        <v>47</v>
      </c>
      <c r="E102">
        <v>10</v>
      </c>
      <c r="F102" s="110">
        <v>1.7</v>
      </c>
      <c r="G102" s="110">
        <v>17</v>
      </c>
      <c r="H102">
        <v>11</v>
      </c>
      <c r="I102">
        <f>ROW()</f>
        <v>102</v>
      </c>
    </row>
    <row r="103" spans="1:9" x14ac:dyDescent="0.3">
      <c r="A103" s="1">
        <v>27</v>
      </c>
      <c r="B103" t="s">
        <v>344</v>
      </c>
      <c r="C103" t="s">
        <v>238</v>
      </c>
      <c r="D103" t="s">
        <v>68</v>
      </c>
      <c r="E103">
        <v>10</v>
      </c>
      <c r="F103" s="110">
        <v>1.78</v>
      </c>
      <c r="G103" s="110">
        <v>17.8</v>
      </c>
      <c r="H103">
        <v>12</v>
      </c>
      <c r="I103">
        <f>ROW()</f>
        <v>103</v>
      </c>
    </row>
    <row r="104" spans="1:9" x14ac:dyDescent="0.3">
      <c r="A104" s="1">
        <v>28</v>
      </c>
      <c r="B104" t="s">
        <v>344</v>
      </c>
      <c r="C104" t="s">
        <v>237</v>
      </c>
      <c r="D104" t="s">
        <v>56</v>
      </c>
      <c r="E104">
        <v>10</v>
      </c>
      <c r="F104" s="110">
        <v>1.17</v>
      </c>
      <c r="G104" s="110">
        <v>11.7</v>
      </c>
      <c r="H104">
        <v>10</v>
      </c>
      <c r="I104">
        <f>ROW()</f>
        <v>104</v>
      </c>
    </row>
    <row r="105" spans="1:9" x14ac:dyDescent="0.3">
      <c r="A105" s="1">
        <v>28</v>
      </c>
      <c r="B105" t="s">
        <v>344</v>
      </c>
      <c r="C105" t="s">
        <v>236</v>
      </c>
      <c r="D105" t="s">
        <v>48</v>
      </c>
      <c r="E105">
        <v>10</v>
      </c>
      <c r="F105" s="110">
        <v>1.66</v>
      </c>
      <c r="G105" s="110">
        <v>16.600000000000001</v>
      </c>
      <c r="H105">
        <v>11</v>
      </c>
      <c r="I105">
        <f>ROW()</f>
        <v>105</v>
      </c>
    </row>
    <row r="106" spans="1:9" x14ac:dyDescent="0.3">
      <c r="A106" s="1">
        <v>28</v>
      </c>
      <c r="B106" t="s">
        <v>344</v>
      </c>
      <c r="C106" t="s">
        <v>244</v>
      </c>
      <c r="D106" t="s">
        <v>19</v>
      </c>
      <c r="E106">
        <v>10</v>
      </c>
      <c r="F106" s="110">
        <v>3.22</v>
      </c>
      <c r="G106" s="110">
        <v>32.200000000000003</v>
      </c>
      <c r="H106">
        <v>12</v>
      </c>
      <c r="I106">
        <f>ROW()</f>
        <v>106</v>
      </c>
    </row>
    <row r="107" spans="1:9" x14ac:dyDescent="0.3">
      <c r="A107" s="1">
        <v>29</v>
      </c>
      <c r="B107" t="s">
        <v>383</v>
      </c>
      <c r="C107" t="s">
        <v>244</v>
      </c>
      <c r="D107" t="s">
        <v>19</v>
      </c>
      <c r="E107">
        <v>15</v>
      </c>
      <c r="F107" s="110">
        <v>3.22</v>
      </c>
      <c r="G107" s="110">
        <v>48.3</v>
      </c>
      <c r="H107">
        <v>10</v>
      </c>
      <c r="I107">
        <f>ROW()</f>
        <v>107</v>
      </c>
    </row>
    <row r="108" spans="1:9" x14ac:dyDescent="0.3">
      <c r="A108" s="1">
        <v>29</v>
      </c>
      <c r="B108" t="s">
        <v>383</v>
      </c>
      <c r="C108" t="s">
        <v>246</v>
      </c>
      <c r="D108" t="s">
        <v>48</v>
      </c>
      <c r="E108">
        <v>20</v>
      </c>
      <c r="F108" s="110">
        <v>3.86</v>
      </c>
      <c r="G108" s="110">
        <v>77.2</v>
      </c>
      <c r="H108">
        <v>11</v>
      </c>
      <c r="I108">
        <f>ROW()</f>
        <v>108</v>
      </c>
    </row>
    <row r="109" spans="1:9" x14ac:dyDescent="0.3">
      <c r="A109" s="1">
        <v>29</v>
      </c>
      <c r="B109" t="s">
        <v>383</v>
      </c>
      <c r="C109" t="s">
        <v>244</v>
      </c>
      <c r="D109" t="s">
        <v>19</v>
      </c>
      <c r="E109">
        <v>25</v>
      </c>
      <c r="F109" s="110">
        <v>3.22</v>
      </c>
      <c r="G109" s="110">
        <v>80.5</v>
      </c>
      <c r="H109">
        <v>12</v>
      </c>
      <c r="I109">
        <f>ROW()</f>
        <v>109</v>
      </c>
    </row>
    <row r="110" spans="1:9" x14ac:dyDescent="0.3">
      <c r="A110" s="1">
        <v>30</v>
      </c>
      <c r="B110" t="s">
        <v>383</v>
      </c>
      <c r="C110" t="s">
        <v>240</v>
      </c>
      <c r="D110" t="s">
        <v>35</v>
      </c>
      <c r="E110">
        <v>5</v>
      </c>
      <c r="F110" s="110">
        <v>3.94</v>
      </c>
      <c r="G110" s="110">
        <v>19.7</v>
      </c>
      <c r="H110">
        <v>10</v>
      </c>
      <c r="I110">
        <f>ROW()</f>
        <v>110</v>
      </c>
    </row>
    <row r="111" spans="1:9" x14ac:dyDescent="0.3">
      <c r="A111" s="1">
        <v>30</v>
      </c>
      <c r="B111" t="s">
        <v>383</v>
      </c>
      <c r="C111" t="s">
        <v>243</v>
      </c>
      <c r="D111" t="s">
        <v>40</v>
      </c>
      <c r="E111">
        <v>10</v>
      </c>
      <c r="F111" s="110">
        <v>3.5</v>
      </c>
      <c r="G111" s="110">
        <v>35</v>
      </c>
      <c r="H111">
        <v>11</v>
      </c>
      <c r="I111">
        <f>ROW()</f>
        <v>111</v>
      </c>
    </row>
    <row r="112" spans="1:9" x14ac:dyDescent="0.3">
      <c r="A112" s="1">
        <v>30</v>
      </c>
      <c r="B112" t="s">
        <v>383</v>
      </c>
      <c r="C112" t="s">
        <v>246</v>
      </c>
      <c r="D112" t="s">
        <v>48</v>
      </c>
      <c r="E112">
        <v>15</v>
      </c>
      <c r="F112" s="110">
        <v>3.86</v>
      </c>
      <c r="G112" s="110">
        <v>57.9</v>
      </c>
      <c r="H112">
        <v>12</v>
      </c>
      <c r="I112">
        <f>ROW()</f>
        <v>112</v>
      </c>
    </row>
    <row r="113" spans="1:9" x14ac:dyDescent="0.3">
      <c r="A113" s="1">
        <v>31</v>
      </c>
      <c r="B113" t="s">
        <v>383</v>
      </c>
      <c r="C113" t="s">
        <v>245</v>
      </c>
      <c r="D113" t="s">
        <v>47</v>
      </c>
      <c r="E113">
        <v>5</v>
      </c>
      <c r="F113" s="110">
        <v>2.02</v>
      </c>
      <c r="G113" s="110">
        <v>10.1</v>
      </c>
      <c r="H113">
        <v>10</v>
      </c>
      <c r="I113">
        <f>ROW()</f>
        <v>113</v>
      </c>
    </row>
    <row r="114" spans="1:9" x14ac:dyDescent="0.3">
      <c r="A114" s="1">
        <v>31</v>
      </c>
      <c r="B114" t="s">
        <v>383</v>
      </c>
      <c r="C114" t="s">
        <v>251</v>
      </c>
      <c r="D114" t="s">
        <v>51</v>
      </c>
      <c r="E114">
        <v>4</v>
      </c>
      <c r="F114" s="110">
        <v>3.1</v>
      </c>
      <c r="G114" s="110">
        <v>12.4</v>
      </c>
      <c r="H114">
        <v>11</v>
      </c>
      <c r="I114">
        <f>ROW()</f>
        <v>114</v>
      </c>
    </row>
    <row r="115" spans="1:9" x14ac:dyDescent="0.3">
      <c r="A115" s="1">
        <v>31</v>
      </c>
      <c r="B115" t="s">
        <v>383</v>
      </c>
      <c r="C115" t="s">
        <v>250</v>
      </c>
      <c r="D115" t="s">
        <v>24</v>
      </c>
      <c r="E115">
        <v>50</v>
      </c>
      <c r="F115" s="110">
        <v>3.17</v>
      </c>
      <c r="G115" s="110">
        <v>158.5</v>
      </c>
      <c r="H115">
        <v>12</v>
      </c>
      <c r="I115">
        <f>ROW()</f>
        <v>115</v>
      </c>
    </row>
    <row r="116" spans="1:9" x14ac:dyDescent="0.3">
      <c r="A116" s="1">
        <v>32</v>
      </c>
      <c r="B116" t="s">
        <v>383</v>
      </c>
      <c r="C116" t="s">
        <v>244</v>
      </c>
      <c r="D116" t="s">
        <v>19</v>
      </c>
      <c r="E116">
        <v>25</v>
      </c>
      <c r="F116" s="110">
        <v>3.22</v>
      </c>
      <c r="G116" s="110">
        <v>80.5</v>
      </c>
      <c r="H116">
        <v>10</v>
      </c>
      <c r="I116">
        <f>ROW()</f>
        <v>116</v>
      </c>
    </row>
    <row r="117" spans="1:9" x14ac:dyDescent="0.3">
      <c r="A117" s="1">
        <v>32</v>
      </c>
      <c r="B117" t="s">
        <v>383</v>
      </c>
      <c r="C117" t="s">
        <v>243</v>
      </c>
      <c r="D117" t="s">
        <v>40</v>
      </c>
      <c r="E117">
        <v>10</v>
      </c>
      <c r="F117" s="110">
        <v>3.5</v>
      </c>
      <c r="G117" s="110">
        <v>35</v>
      </c>
      <c r="H117">
        <v>11</v>
      </c>
      <c r="I117">
        <f>ROW()</f>
        <v>117</v>
      </c>
    </row>
    <row r="118" spans="1:9" x14ac:dyDescent="0.3">
      <c r="A118" s="1">
        <v>32</v>
      </c>
      <c r="B118" t="s">
        <v>383</v>
      </c>
      <c r="C118" t="s">
        <v>247</v>
      </c>
      <c r="D118" t="s">
        <v>43</v>
      </c>
      <c r="E118">
        <v>5</v>
      </c>
      <c r="F118" s="110">
        <v>3.59</v>
      </c>
      <c r="G118" s="110">
        <v>17.95</v>
      </c>
      <c r="H118">
        <v>12</v>
      </c>
      <c r="I118">
        <f>ROW()</f>
        <v>118</v>
      </c>
    </row>
    <row r="119" spans="1:9" x14ac:dyDescent="0.3">
      <c r="A119" s="1">
        <v>33</v>
      </c>
      <c r="B119" t="s">
        <v>344</v>
      </c>
      <c r="C119" t="s">
        <v>251</v>
      </c>
      <c r="D119" t="s">
        <v>51</v>
      </c>
      <c r="E119">
        <v>10</v>
      </c>
      <c r="F119" s="110">
        <v>3.1</v>
      </c>
      <c r="G119" s="110">
        <v>31</v>
      </c>
      <c r="H119">
        <v>10</v>
      </c>
      <c r="I119">
        <f>ROW()</f>
        <v>119</v>
      </c>
    </row>
    <row r="120" spans="1:9" x14ac:dyDescent="0.3">
      <c r="A120" s="1">
        <v>33</v>
      </c>
      <c r="B120" t="s">
        <v>344</v>
      </c>
      <c r="C120" t="s">
        <v>241</v>
      </c>
      <c r="D120" t="s">
        <v>23</v>
      </c>
      <c r="E120">
        <v>1</v>
      </c>
      <c r="F120" s="110">
        <v>1.82</v>
      </c>
      <c r="G120" s="110">
        <v>1.82</v>
      </c>
      <c r="H120">
        <v>11</v>
      </c>
      <c r="I120">
        <f>ROW()</f>
        <v>120</v>
      </c>
    </row>
    <row r="121" spans="1:9" x14ac:dyDescent="0.3">
      <c r="A121" s="1">
        <v>33</v>
      </c>
      <c r="B121" t="s">
        <v>344</v>
      </c>
      <c r="C121" t="s">
        <v>242</v>
      </c>
      <c r="D121" t="s">
        <v>22</v>
      </c>
      <c r="E121">
        <v>1</v>
      </c>
      <c r="F121" s="110">
        <v>1.93</v>
      </c>
      <c r="G121" s="110">
        <v>1.93</v>
      </c>
      <c r="H121">
        <v>12</v>
      </c>
      <c r="I121">
        <f>ROW()</f>
        <v>121</v>
      </c>
    </row>
    <row r="122" spans="1:9" x14ac:dyDescent="0.3">
      <c r="A122" s="1">
        <v>34</v>
      </c>
      <c r="B122" t="s">
        <v>383</v>
      </c>
      <c r="C122" t="s">
        <v>240</v>
      </c>
      <c r="D122" t="s">
        <v>35</v>
      </c>
      <c r="E122">
        <v>1</v>
      </c>
      <c r="F122" s="110">
        <v>3.94</v>
      </c>
      <c r="G122" s="110">
        <v>3.94</v>
      </c>
      <c r="H122">
        <v>10</v>
      </c>
      <c r="I122">
        <f>ROW()</f>
        <v>122</v>
      </c>
    </row>
    <row r="123" spans="1:9" x14ac:dyDescent="0.3">
      <c r="A123" s="1">
        <v>34</v>
      </c>
      <c r="B123" t="s">
        <v>383</v>
      </c>
      <c r="C123" t="s">
        <v>299</v>
      </c>
      <c r="D123" t="s">
        <v>39</v>
      </c>
      <c r="E123">
        <v>1</v>
      </c>
      <c r="F123" s="110">
        <v>3.89</v>
      </c>
      <c r="G123" s="110">
        <v>3.89</v>
      </c>
      <c r="H123">
        <v>11</v>
      </c>
      <c r="I123">
        <f>ROW()</f>
        <v>123</v>
      </c>
    </row>
    <row r="124" spans="1:9" x14ac:dyDescent="0.3">
      <c r="A124" s="1">
        <v>34</v>
      </c>
      <c r="B124" t="s">
        <v>383</v>
      </c>
      <c r="C124" t="s">
        <v>245</v>
      </c>
      <c r="D124" t="s">
        <v>47</v>
      </c>
      <c r="E124">
        <v>1</v>
      </c>
      <c r="F124" s="110">
        <v>2.02</v>
      </c>
      <c r="G124" s="110">
        <v>2.02</v>
      </c>
      <c r="H124">
        <v>12</v>
      </c>
      <c r="I124">
        <f>ROW()</f>
        <v>124</v>
      </c>
    </row>
    <row r="125" spans="1:9" x14ac:dyDescent="0.3">
      <c r="A125" s="1">
        <v>35</v>
      </c>
      <c r="B125" t="s">
        <v>383</v>
      </c>
      <c r="C125" t="s">
        <v>253</v>
      </c>
      <c r="D125" t="s">
        <v>62</v>
      </c>
      <c r="E125">
        <v>1</v>
      </c>
      <c r="F125" s="110">
        <v>3.89</v>
      </c>
      <c r="G125" s="110">
        <v>3.89</v>
      </c>
      <c r="H125">
        <v>10</v>
      </c>
      <c r="I125">
        <f>ROW()</f>
        <v>125</v>
      </c>
    </row>
    <row r="126" spans="1:9" x14ac:dyDescent="0.3">
      <c r="A126" s="1">
        <v>35</v>
      </c>
      <c r="B126" t="s">
        <v>383</v>
      </c>
      <c r="C126" t="s">
        <v>240</v>
      </c>
      <c r="D126" t="s">
        <v>35</v>
      </c>
      <c r="E126">
        <v>1</v>
      </c>
      <c r="F126" s="110">
        <v>3.94</v>
      </c>
      <c r="G126" s="110">
        <v>3.94</v>
      </c>
      <c r="H126">
        <v>11</v>
      </c>
      <c r="I126">
        <f>ROW()</f>
        <v>126</v>
      </c>
    </row>
    <row r="127" spans="1:9" x14ac:dyDescent="0.3">
      <c r="A127" s="1">
        <v>35</v>
      </c>
      <c r="B127" t="s">
        <v>383</v>
      </c>
      <c r="C127" t="s">
        <v>299</v>
      </c>
      <c r="D127" t="s">
        <v>39</v>
      </c>
      <c r="E127">
        <v>1</v>
      </c>
      <c r="F127" s="110">
        <v>3.89</v>
      </c>
      <c r="G127" s="110">
        <v>3.89</v>
      </c>
      <c r="H127">
        <v>12</v>
      </c>
      <c r="I127">
        <f>ROW()</f>
        <v>127</v>
      </c>
    </row>
    <row r="128" spans="1:9" x14ac:dyDescent="0.3">
      <c r="A128" s="1">
        <v>36</v>
      </c>
      <c r="B128" t="s">
        <v>383</v>
      </c>
      <c r="C128" t="s">
        <v>243</v>
      </c>
      <c r="D128" t="s">
        <v>40</v>
      </c>
      <c r="E128">
        <v>1</v>
      </c>
      <c r="F128" s="110">
        <v>3.5</v>
      </c>
      <c r="G128" s="110">
        <v>3.5</v>
      </c>
      <c r="H128">
        <v>10</v>
      </c>
      <c r="I128">
        <f>ROW()</f>
        <v>128</v>
      </c>
    </row>
    <row r="129" spans="1:9" x14ac:dyDescent="0.3">
      <c r="A129" s="1">
        <v>36</v>
      </c>
      <c r="B129" t="s">
        <v>383</v>
      </c>
      <c r="C129" t="s">
        <v>242</v>
      </c>
      <c r="D129" t="s">
        <v>22</v>
      </c>
      <c r="E129">
        <v>1</v>
      </c>
      <c r="F129" s="110">
        <v>2.85</v>
      </c>
      <c r="G129" s="110">
        <v>2.85</v>
      </c>
      <c r="H129">
        <v>11</v>
      </c>
      <c r="I129">
        <f>ROW()</f>
        <v>129</v>
      </c>
    </row>
    <row r="130" spans="1:9" x14ac:dyDescent="0.3">
      <c r="A130" s="1">
        <v>36</v>
      </c>
      <c r="B130" t="s">
        <v>383</v>
      </c>
      <c r="C130" t="s">
        <v>249</v>
      </c>
      <c r="D130" t="s">
        <v>49</v>
      </c>
      <c r="E130">
        <v>1</v>
      </c>
      <c r="F130" s="110">
        <v>2.78</v>
      </c>
      <c r="G130" s="110">
        <v>2.78</v>
      </c>
      <c r="H130">
        <v>12</v>
      </c>
      <c r="I130">
        <f>ROW()</f>
        <v>130</v>
      </c>
    </row>
    <row r="131" spans="1:9" x14ac:dyDescent="0.3">
      <c r="A131" s="1">
        <v>36</v>
      </c>
      <c r="B131" t="s">
        <v>383</v>
      </c>
      <c r="C131" t="s">
        <v>245</v>
      </c>
      <c r="D131" t="s">
        <v>47</v>
      </c>
      <c r="E131">
        <v>1</v>
      </c>
      <c r="F131" s="110">
        <v>2.02</v>
      </c>
      <c r="G131" s="110">
        <v>2.02</v>
      </c>
      <c r="H131">
        <v>13</v>
      </c>
      <c r="I131">
        <f>ROW()</f>
        <v>131</v>
      </c>
    </row>
    <row r="132" spans="1:9" x14ac:dyDescent="0.3">
      <c r="A132" s="1">
        <v>36</v>
      </c>
      <c r="B132" t="s">
        <v>383</v>
      </c>
      <c r="C132" t="s">
        <v>243</v>
      </c>
      <c r="D132" t="s">
        <v>40</v>
      </c>
      <c r="E132">
        <v>1</v>
      </c>
      <c r="F132" s="110">
        <v>3.5</v>
      </c>
      <c r="G132" s="110">
        <v>3.5</v>
      </c>
      <c r="H132">
        <v>14</v>
      </c>
      <c r="I132">
        <f>ROW()</f>
        <v>132</v>
      </c>
    </row>
    <row r="133" spans="1:9" x14ac:dyDescent="0.3">
      <c r="A133" s="1">
        <v>36</v>
      </c>
      <c r="B133" t="s">
        <v>383</v>
      </c>
      <c r="C133" t="s">
        <v>242</v>
      </c>
      <c r="D133" t="s">
        <v>22</v>
      </c>
      <c r="E133">
        <v>1</v>
      </c>
      <c r="F133" s="110">
        <v>2.85</v>
      </c>
      <c r="G133" s="110">
        <v>2.85</v>
      </c>
      <c r="H133">
        <v>15</v>
      </c>
      <c r="I133">
        <f>ROW()</f>
        <v>133</v>
      </c>
    </row>
    <row r="134" spans="1:9" x14ac:dyDescent="0.3">
      <c r="A134" s="1">
        <v>36</v>
      </c>
      <c r="B134" t="s">
        <v>383</v>
      </c>
      <c r="C134" t="s">
        <v>243</v>
      </c>
      <c r="D134" t="s">
        <v>40</v>
      </c>
      <c r="E134">
        <v>1</v>
      </c>
      <c r="F134" s="110">
        <v>3.5</v>
      </c>
      <c r="G134" s="110">
        <v>3.5</v>
      </c>
      <c r="H134">
        <v>16</v>
      </c>
      <c r="I134">
        <f>ROW()</f>
        <v>134</v>
      </c>
    </row>
    <row r="135" spans="1:9" x14ac:dyDescent="0.3">
      <c r="A135" s="1">
        <v>36</v>
      </c>
      <c r="B135" t="s">
        <v>383</v>
      </c>
      <c r="C135" t="s">
        <v>290</v>
      </c>
      <c r="D135" t="s">
        <v>11</v>
      </c>
      <c r="E135">
        <v>1</v>
      </c>
      <c r="F135" s="110">
        <v>2.2799999999999998</v>
      </c>
      <c r="G135" s="110">
        <v>2.2799999999999998</v>
      </c>
      <c r="H135">
        <v>17</v>
      </c>
      <c r="I135">
        <f>ROW()</f>
        <v>135</v>
      </c>
    </row>
    <row r="136" spans="1:9" x14ac:dyDescent="0.3">
      <c r="A136" s="1">
        <v>36</v>
      </c>
      <c r="B136" t="s">
        <v>383</v>
      </c>
      <c r="C136" t="s">
        <v>240</v>
      </c>
      <c r="D136" t="s">
        <v>35</v>
      </c>
      <c r="E136">
        <v>1</v>
      </c>
      <c r="F136" s="110">
        <v>3.94</v>
      </c>
      <c r="G136" s="110">
        <v>3.94</v>
      </c>
      <c r="H136">
        <v>18</v>
      </c>
      <c r="I136">
        <f>ROW()</f>
        <v>136</v>
      </c>
    </row>
    <row r="137" spans="1:9" x14ac:dyDescent="0.3">
      <c r="A137" s="1">
        <v>36</v>
      </c>
      <c r="B137" t="s">
        <v>383</v>
      </c>
      <c r="C137" t="s">
        <v>268</v>
      </c>
      <c r="D137" t="s">
        <v>61</v>
      </c>
      <c r="E137">
        <v>1</v>
      </c>
      <c r="F137" s="110">
        <v>3.34</v>
      </c>
      <c r="G137" s="110">
        <v>3.34</v>
      </c>
      <c r="H137">
        <v>19</v>
      </c>
      <c r="I137">
        <f>ROW()</f>
        <v>137</v>
      </c>
    </row>
    <row r="138" spans="1:9" x14ac:dyDescent="0.3">
      <c r="A138" s="1">
        <v>36</v>
      </c>
      <c r="B138" t="s">
        <v>383</v>
      </c>
      <c r="C138" t="s">
        <v>270</v>
      </c>
      <c r="D138" t="s">
        <v>64</v>
      </c>
      <c r="E138">
        <v>1</v>
      </c>
      <c r="F138" s="110">
        <v>2.91</v>
      </c>
      <c r="G138" s="110">
        <v>2.91</v>
      </c>
      <c r="H138">
        <v>20</v>
      </c>
      <c r="I138">
        <f>ROW()</f>
        <v>138</v>
      </c>
    </row>
    <row r="139" spans="1:9" x14ac:dyDescent="0.3">
      <c r="A139" s="1">
        <v>36</v>
      </c>
      <c r="B139" t="s">
        <v>383</v>
      </c>
      <c r="C139" t="s">
        <v>278</v>
      </c>
      <c r="D139" t="s">
        <v>32</v>
      </c>
      <c r="E139">
        <v>1</v>
      </c>
      <c r="F139" s="110">
        <v>2.23</v>
      </c>
      <c r="G139" s="110">
        <v>2.23</v>
      </c>
      <c r="H139">
        <v>21</v>
      </c>
      <c r="I139">
        <f>ROW()</f>
        <v>139</v>
      </c>
    </row>
    <row r="140" spans="1:9" x14ac:dyDescent="0.3">
      <c r="A140" s="1">
        <v>36</v>
      </c>
      <c r="B140" t="s">
        <v>383</v>
      </c>
      <c r="C140" t="s">
        <v>241</v>
      </c>
      <c r="D140" t="s">
        <v>23</v>
      </c>
      <c r="E140">
        <v>1</v>
      </c>
      <c r="F140" s="110">
        <v>3.19</v>
      </c>
      <c r="G140" s="110">
        <v>3.19</v>
      </c>
      <c r="H140">
        <v>22</v>
      </c>
      <c r="I140">
        <f>ROW()</f>
        <v>140</v>
      </c>
    </row>
    <row r="141" spans="1:9" x14ac:dyDescent="0.3">
      <c r="A141" s="1">
        <v>36</v>
      </c>
      <c r="B141" t="s">
        <v>383</v>
      </c>
      <c r="C141" t="s">
        <v>253</v>
      </c>
      <c r="D141" t="s">
        <v>62</v>
      </c>
      <c r="E141">
        <v>1</v>
      </c>
      <c r="F141" s="110">
        <v>3.89</v>
      </c>
      <c r="G141" s="110">
        <v>3.89</v>
      </c>
      <c r="H141">
        <v>23</v>
      </c>
      <c r="I141">
        <f>ROW()</f>
        <v>141</v>
      </c>
    </row>
    <row r="142" spans="1:9" x14ac:dyDescent="0.3">
      <c r="A142" s="1">
        <v>36</v>
      </c>
      <c r="B142" t="s">
        <v>383</v>
      </c>
      <c r="C142" t="s">
        <v>252</v>
      </c>
      <c r="D142" t="s">
        <v>52</v>
      </c>
      <c r="E142">
        <v>1</v>
      </c>
      <c r="F142" s="110">
        <v>3.51</v>
      </c>
      <c r="G142" s="110">
        <v>3.51</v>
      </c>
      <c r="H142">
        <v>24</v>
      </c>
      <c r="I142">
        <f>ROW()</f>
        <v>142</v>
      </c>
    </row>
    <row r="143" spans="1:9" x14ac:dyDescent="0.3">
      <c r="A143" s="1">
        <v>36</v>
      </c>
      <c r="B143" t="s">
        <v>383</v>
      </c>
      <c r="C143" t="s">
        <v>245</v>
      </c>
      <c r="D143" t="s">
        <v>47</v>
      </c>
      <c r="E143">
        <v>1</v>
      </c>
      <c r="F143" s="110">
        <v>2.02</v>
      </c>
      <c r="G143" s="110">
        <v>2.02</v>
      </c>
      <c r="H143">
        <v>25</v>
      </c>
      <c r="I143">
        <f>ROW()</f>
        <v>143</v>
      </c>
    </row>
    <row r="144" spans="1:9" x14ac:dyDescent="0.3">
      <c r="A144" s="1">
        <v>36</v>
      </c>
      <c r="B144" t="s">
        <v>383</v>
      </c>
      <c r="C144" t="s">
        <v>243</v>
      </c>
      <c r="D144" t="s">
        <v>40</v>
      </c>
      <c r="E144">
        <v>1</v>
      </c>
      <c r="F144" s="110">
        <v>3.5</v>
      </c>
      <c r="G144" s="110">
        <v>3.5</v>
      </c>
      <c r="H144">
        <v>26</v>
      </c>
      <c r="I144">
        <f>ROW()</f>
        <v>144</v>
      </c>
    </row>
    <row r="145" spans="1:9" x14ac:dyDescent="0.3">
      <c r="A145" s="1">
        <v>36</v>
      </c>
      <c r="B145" t="s">
        <v>383</v>
      </c>
      <c r="C145" t="s">
        <v>251</v>
      </c>
      <c r="D145" t="s">
        <v>51</v>
      </c>
      <c r="E145">
        <v>1</v>
      </c>
      <c r="F145" s="110">
        <v>3.1</v>
      </c>
      <c r="G145" s="110">
        <v>3.1</v>
      </c>
      <c r="H145">
        <v>27</v>
      </c>
      <c r="I145">
        <f>ROW()</f>
        <v>145</v>
      </c>
    </row>
    <row r="146" spans="1:9" x14ac:dyDescent="0.3">
      <c r="A146" s="1">
        <v>36</v>
      </c>
      <c r="B146" t="s">
        <v>383</v>
      </c>
      <c r="C146" t="s">
        <v>243</v>
      </c>
      <c r="D146" t="s">
        <v>40</v>
      </c>
      <c r="E146">
        <v>1</v>
      </c>
      <c r="F146" s="110">
        <v>3.5</v>
      </c>
      <c r="G146" s="110">
        <v>3.5</v>
      </c>
      <c r="H146">
        <v>28</v>
      </c>
      <c r="I146">
        <f>ROW()</f>
        <v>146</v>
      </c>
    </row>
    <row r="147" spans="1:9" x14ac:dyDescent="0.3">
      <c r="A147" s="1">
        <v>36</v>
      </c>
      <c r="B147" t="s">
        <v>383</v>
      </c>
      <c r="C147" t="s">
        <v>296</v>
      </c>
      <c r="D147" t="s">
        <v>17</v>
      </c>
      <c r="E147">
        <v>1</v>
      </c>
      <c r="F147" s="110">
        <v>3.54</v>
      </c>
      <c r="G147" s="110">
        <v>3.54</v>
      </c>
      <c r="H147">
        <v>29</v>
      </c>
      <c r="I147">
        <f>ROW()</f>
        <v>147</v>
      </c>
    </row>
    <row r="148" spans="1:9" x14ac:dyDescent="0.3">
      <c r="A148" s="1">
        <v>37</v>
      </c>
      <c r="B148" t="s">
        <v>383</v>
      </c>
      <c r="C148" t="s">
        <v>240</v>
      </c>
      <c r="D148" t="s">
        <v>35</v>
      </c>
      <c r="E148">
        <v>1</v>
      </c>
      <c r="F148" s="110">
        <v>3.94</v>
      </c>
      <c r="G148" s="110">
        <v>3.94</v>
      </c>
      <c r="H148">
        <v>10</v>
      </c>
      <c r="I148">
        <f>ROW()</f>
        <v>148</v>
      </c>
    </row>
    <row r="149" spans="1:9" x14ac:dyDescent="0.3">
      <c r="A149" s="1">
        <v>37</v>
      </c>
      <c r="B149" t="s">
        <v>383</v>
      </c>
      <c r="C149" t="s">
        <v>243</v>
      </c>
      <c r="D149" t="s">
        <v>40</v>
      </c>
      <c r="E149">
        <v>1</v>
      </c>
      <c r="F149" s="110">
        <v>3.5</v>
      </c>
      <c r="G149" s="110">
        <v>3.5</v>
      </c>
      <c r="H149">
        <v>11</v>
      </c>
      <c r="I149">
        <f>ROW()</f>
        <v>149</v>
      </c>
    </row>
    <row r="150" spans="1:9" x14ac:dyDescent="0.3">
      <c r="A150" s="1">
        <v>37</v>
      </c>
      <c r="B150" t="s">
        <v>383</v>
      </c>
      <c r="C150" t="s">
        <v>244</v>
      </c>
      <c r="D150" t="s">
        <v>19</v>
      </c>
      <c r="E150">
        <v>1</v>
      </c>
      <c r="F150" s="110">
        <v>3.22</v>
      </c>
      <c r="G150" s="110">
        <v>3.22</v>
      </c>
      <c r="H150">
        <v>12</v>
      </c>
      <c r="I150">
        <f>ROW()</f>
        <v>150</v>
      </c>
    </row>
    <row r="151" spans="1:9" x14ac:dyDescent="0.3">
      <c r="A151" s="1">
        <v>37</v>
      </c>
      <c r="B151" t="s">
        <v>383</v>
      </c>
      <c r="C151" t="s">
        <v>272</v>
      </c>
      <c r="D151" t="s">
        <v>46</v>
      </c>
      <c r="E151">
        <v>1</v>
      </c>
      <c r="F151" s="110">
        <v>3.62</v>
      </c>
      <c r="G151" s="110">
        <v>3.62</v>
      </c>
      <c r="H151">
        <v>13</v>
      </c>
      <c r="I151">
        <f>ROW()</f>
        <v>151</v>
      </c>
    </row>
    <row r="152" spans="1:9" x14ac:dyDescent="0.3">
      <c r="A152" s="1">
        <v>37</v>
      </c>
      <c r="B152" t="s">
        <v>383</v>
      </c>
      <c r="C152" t="s">
        <v>265</v>
      </c>
      <c r="D152" t="s">
        <v>59</v>
      </c>
      <c r="E152">
        <v>1</v>
      </c>
      <c r="F152" s="110">
        <v>2.92</v>
      </c>
      <c r="G152" s="110">
        <v>2.92</v>
      </c>
      <c r="H152">
        <v>14</v>
      </c>
      <c r="I152">
        <f>ROW()</f>
        <v>152</v>
      </c>
    </row>
    <row r="153" spans="1:9" x14ac:dyDescent="0.3">
      <c r="A153" s="1">
        <v>38</v>
      </c>
      <c r="B153" t="s">
        <v>344</v>
      </c>
      <c r="C153" t="s">
        <v>241</v>
      </c>
      <c r="D153" t="s">
        <v>23</v>
      </c>
      <c r="E153">
        <v>20</v>
      </c>
      <c r="F153" s="110">
        <v>1.82</v>
      </c>
      <c r="G153" s="110">
        <v>36.4</v>
      </c>
      <c r="H153">
        <v>10</v>
      </c>
      <c r="I153">
        <f>ROW()</f>
        <v>153</v>
      </c>
    </row>
    <row r="154" spans="1:9" x14ac:dyDescent="0.3">
      <c r="A154" s="1">
        <v>38</v>
      </c>
      <c r="B154" t="s">
        <v>344</v>
      </c>
      <c r="C154" t="s">
        <v>242</v>
      </c>
      <c r="D154" t="s">
        <v>22</v>
      </c>
      <c r="E154">
        <v>5</v>
      </c>
      <c r="F154" s="110">
        <v>1.93</v>
      </c>
      <c r="G154" s="110">
        <v>9.65</v>
      </c>
      <c r="H154">
        <v>11</v>
      </c>
      <c r="I154">
        <f>ROW()</f>
        <v>154</v>
      </c>
    </row>
    <row r="155" spans="1:9" x14ac:dyDescent="0.3">
      <c r="A155" s="1">
        <v>38</v>
      </c>
      <c r="B155" t="s">
        <v>344</v>
      </c>
      <c r="C155" t="s">
        <v>243</v>
      </c>
      <c r="D155" t="s">
        <v>40</v>
      </c>
      <c r="E155">
        <v>9</v>
      </c>
      <c r="F155" s="110">
        <v>1.48</v>
      </c>
      <c r="G155" s="110">
        <v>13.32</v>
      </c>
      <c r="H155">
        <v>12</v>
      </c>
      <c r="I155">
        <f>ROW()</f>
        <v>155</v>
      </c>
    </row>
    <row r="156" spans="1:9" x14ac:dyDescent="0.3">
      <c r="A156" s="1">
        <v>38</v>
      </c>
      <c r="B156" t="s">
        <v>344</v>
      </c>
      <c r="C156" t="s">
        <v>244</v>
      </c>
      <c r="D156" t="s">
        <v>19</v>
      </c>
      <c r="E156">
        <v>10</v>
      </c>
      <c r="F156" s="110">
        <v>1.48</v>
      </c>
      <c r="G156" s="110">
        <v>14.8</v>
      </c>
      <c r="H156">
        <v>13</v>
      </c>
      <c r="I156">
        <f>ROW()</f>
        <v>156</v>
      </c>
    </row>
    <row r="157" spans="1:9" x14ac:dyDescent="0.3">
      <c r="A157" s="1">
        <v>39</v>
      </c>
      <c r="B157" t="s">
        <v>344</v>
      </c>
      <c r="C157" t="s">
        <v>244</v>
      </c>
      <c r="D157" t="s">
        <v>19</v>
      </c>
      <c r="E157">
        <v>500</v>
      </c>
      <c r="F157" s="110">
        <v>1.48</v>
      </c>
      <c r="G157" s="110">
        <v>740</v>
      </c>
      <c r="H157">
        <v>10</v>
      </c>
      <c r="I157">
        <f>ROW()</f>
        <v>157</v>
      </c>
    </row>
    <row r="158" spans="1:9" x14ac:dyDescent="0.3">
      <c r="A158" s="1">
        <v>39</v>
      </c>
      <c r="B158" t="s">
        <v>383</v>
      </c>
      <c r="C158" t="s">
        <v>241</v>
      </c>
      <c r="D158" t="s">
        <v>23</v>
      </c>
      <c r="E158">
        <v>1</v>
      </c>
      <c r="F158" s="110">
        <v>3.19</v>
      </c>
      <c r="G158" s="110">
        <v>3.19</v>
      </c>
      <c r="H158">
        <v>10</v>
      </c>
      <c r="I158">
        <f>ROW()</f>
        <v>158</v>
      </c>
    </row>
  </sheetData>
  <sortState xmlns:xlrd2="http://schemas.microsoft.com/office/spreadsheetml/2017/richdata2" ref="A4:I148">
    <sortCondition ref="A4"/>
  </sortState>
  <mergeCells count="2">
    <mergeCell ref="A1:I2"/>
    <mergeCell ref="P1:X1"/>
  </mergeCells>
  <conditionalFormatting sqref="A4:I999">
    <cfRule type="expression" dxfId="4" priority="1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7EBF2-C747-4DFB-8B2D-646D8502C59A}">
  <sheetPr codeName="Sheet2"/>
  <dimension ref="A1:M30"/>
  <sheetViews>
    <sheetView zoomScaleNormal="100" workbookViewId="0">
      <selection sqref="A1:I2"/>
    </sheetView>
  </sheetViews>
  <sheetFormatPr defaultRowHeight="14.4" x14ac:dyDescent="0.3"/>
  <cols>
    <col min="2" max="2" width="13.44140625" bestFit="1" customWidth="1"/>
    <col min="3" max="3" width="24.33203125" bestFit="1" customWidth="1"/>
    <col min="4" max="4" width="16.6640625" customWidth="1"/>
    <col min="5" max="5" width="14.5546875" bestFit="1" customWidth="1"/>
    <col min="7" max="7" width="17.21875" customWidth="1"/>
    <col min="13" max="13" width="10.5546875" bestFit="1" customWidth="1"/>
  </cols>
  <sheetData>
    <row r="1" spans="1:13" ht="18" x14ac:dyDescent="0.3">
      <c r="A1" s="128" t="s">
        <v>403</v>
      </c>
      <c r="B1" s="128"/>
      <c r="C1" s="128"/>
      <c r="D1" s="128"/>
      <c r="E1" s="128"/>
      <c r="F1" s="128"/>
      <c r="G1" s="128"/>
      <c r="H1" s="128"/>
      <c r="I1" s="128"/>
      <c r="M1" s="27" t="s">
        <v>230</v>
      </c>
    </row>
    <row r="2" spans="1:13" x14ac:dyDescent="0.3">
      <c r="A2" s="143"/>
      <c r="B2" s="143"/>
      <c r="C2" s="143"/>
      <c r="D2" s="143"/>
      <c r="E2" s="143"/>
      <c r="F2" s="143"/>
      <c r="G2" s="143"/>
      <c r="H2" s="143"/>
      <c r="I2" s="143"/>
      <c r="M2" s="10" t="s">
        <v>404</v>
      </c>
    </row>
    <row r="3" spans="1:13" x14ac:dyDescent="0.3">
      <c r="A3" s="10" t="s">
        <v>404</v>
      </c>
      <c r="B3" s="10" t="s">
        <v>405</v>
      </c>
      <c r="C3" s="10" t="s">
        <v>406</v>
      </c>
      <c r="D3" s="10" t="s">
        <v>407</v>
      </c>
      <c r="E3" s="10" t="s">
        <v>408</v>
      </c>
      <c r="F3" s="10" t="s">
        <v>412</v>
      </c>
      <c r="G3" s="10" t="s">
        <v>418</v>
      </c>
      <c r="H3" s="10" t="s">
        <v>357</v>
      </c>
      <c r="I3" s="10" t="s">
        <v>136</v>
      </c>
      <c r="M3" s="23">
        <f>'QUẢN LÝ KHO'!B4</f>
        <v>40</v>
      </c>
    </row>
    <row r="4" spans="1:13" x14ac:dyDescent="0.3">
      <c r="A4" s="1">
        <v>1</v>
      </c>
      <c r="B4" t="s">
        <v>409</v>
      </c>
      <c r="C4" s="28">
        <v>34223</v>
      </c>
      <c r="D4" s="28">
        <v>41316</v>
      </c>
      <c r="E4">
        <v>10</v>
      </c>
      <c r="F4">
        <v>2</v>
      </c>
      <c r="G4" cm="1">
        <f t="array" aca="1" ref="G4" ca="1">COUNTIF(Ord_Nv,B4)</f>
        <v>12</v>
      </c>
      <c r="I4">
        <f>ROW()</f>
        <v>4</v>
      </c>
    </row>
    <row r="5" spans="1:13" x14ac:dyDescent="0.3">
      <c r="A5" s="1">
        <v>2</v>
      </c>
      <c r="B5" t="s">
        <v>410</v>
      </c>
      <c r="C5" s="28">
        <v>34589</v>
      </c>
      <c r="D5" s="28">
        <v>43607</v>
      </c>
      <c r="E5">
        <v>10</v>
      </c>
      <c r="F5">
        <v>0</v>
      </c>
      <c r="G5" cm="1">
        <f t="array" aca="1" ref="G5" ca="1">COUNTIF(Ord_Nv,B5)</f>
        <v>14</v>
      </c>
    </row>
    <row r="6" spans="1:13" x14ac:dyDescent="0.3">
      <c r="A6" s="1">
        <v>3</v>
      </c>
      <c r="B6" t="s">
        <v>411</v>
      </c>
      <c r="C6" s="28">
        <v>34955</v>
      </c>
      <c r="D6" s="28">
        <v>44761</v>
      </c>
      <c r="E6">
        <v>10</v>
      </c>
      <c r="F6">
        <v>1</v>
      </c>
      <c r="G6" cm="1">
        <f t="array" aca="1" ref="G6" ca="1">COUNTIF(Ord_Nv,B6)</f>
        <v>12</v>
      </c>
    </row>
    <row r="7" spans="1:13" x14ac:dyDescent="0.3">
      <c r="A7" s="1"/>
      <c r="G7" cm="1">
        <f t="array" aca="1" ref="G7" ca="1">COUNTIF(Ord_Nv,B7)</f>
        <v>0</v>
      </c>
    </row>
    <row r="8" spans="1:13" x14ac:dyDescent="0.3">
      <c r="A8" s="1"/>
      <c r="G8" cm="1">
        <f t="array" aca="1" ref="G8" ca="1">COUNTIF(Ord_Nv,B8)</f>
        <v>0</v>
      </c>
    </row>
    <row r="9" spans="1:13" x14ac:dyDescent="0.3">
      <c r="A9" s="1"/>
      <c r="G9" cm="1">
        <f t="array" aca="1" ref="G9" ca="1">COUNTIF(Ord_Nv,B9)</f>
        <v>0</v>
      </c>
    </row>
    <row r="10" spans="1:13" x14ac:dyDescent="0.3">
      <c r="A10" s="1"/>
      <c r="G10" cm="1">
        <f t="array" aca="1" ref="G10" ca="1">COUNTIF(Ord_Nv,B10)</f>
        <v>0</v>
      </c>
    </row>
    <row r="11" spans="1:13" x14ac:dyDescent="0.3">
      <c r="A11" s="1"/>
      <c r="G11" cm="1">
        <f t="array" aca="1" ref="G11" ca="1">COUNTIF(Ord_Nv,B11)</f>
        <v>0</v>
      </c>
    </row>
    <row r="12" spans="1:13" x14ac:dyDescent="0.3">
      <c r="A12" s="1"/>
      <c r="G12" cm="1">
        <f t="array" aca="1" ref="G12" ca="1">COUNTIF(Ord_Nv,B12)</f>
        <v>0</v>
      </c>
    </row>
    <row r="13" spans="1:13" x14ac:dyDescent="0.3">
      <c r="A13" s="1"/>
      <c r="G13" cm="1">
        <f t="array" aca="1" ref="G13" ca="1">COUNTIF(Ord_Nv,B13)</f>
        <v>0</v>
      </c>
    </row>
    <row r="14" spans="1:13" x14ac:dyDescent="0.3">
      <c r="A14" s="1"/>
      <c r="G14" cm="1">
        <f t="array" aca="1" ref="G14" ca="1">COUNTIF(Ord_Nv,B14)</f>
        <v>0</v>
      </c>
    </row>
    <row r="15" spans="1:13" x14ac:dyDescent="0.3">
      <c r="A15" s="1"/>
      <c r="G15" cm="1">
        <f t="array" aca="1" ref="G15" ca="1">COUNTIF(Ord_Nv,B15)</f>
        <v>0</v>
      </c>
    </row>
    <row r="16" spans="1:13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</sheetData>
  <mergeCells count="1">
    <mergeCell ref="A1:I2"/>
  </mergeCells>
  <conditionalFormatting sqref="A4:I4 A6:E30 F6:F255 A5:F5 G5:I6 H7:I30 G7:G31">
    <cfRule type="expression" dxfId="3" priority="1">
      <formula>AND($A4&lt;&gt;"",MOD(ROW(),2)=1)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Admin</vt:lpstr>
      <vt:lpstr>QUẢN LÝ KHO</vt:lpstr>
      <vt:lpstr>Dữ Liệu Bảng</vt:lpstr>
      <vt:lpstr>Khách Hàng</vt:lpstr>
      <vt:lpstr>Cung Ứng</vt:lpstr>
      <vt:lpstr>Sản Phẩm</vt:lpstr>
      <vt:lpstr>DS Đơn</vt:lpstr>
      <vt:lpstr>Đơn Hàng</vt:lpstr>
      <vt:lpstr>Nhân Viên</vt:lpstr>
      <vt:lpstr>'Cung Ứng'!Criteria</vt:lpstr>
      <vt:lpstr>'Đơn Hàng'!Criteria</vt:lpstr>
      <vt:lpstr>'Khách Hàng'!Criteria</vt:lpstr>
      <vt:lpstr>'Sản Phẩm'!Criteria</vt:lpstr>
      <vt:lpstr>DateRange</vt:lpstr>
      <vt:lpstr>'Cung Ứng'!Extract</vt:lpstr>
      <vt:lpstr>'Đơn Hàng'!Extract</vt:lpstr>
      <vt:lpstr>'Khách Hàng'!Extract</vt:lpstr>
      <vt:lpstr>'Sản Phẩm'!Extract</vt:lpstr>
      <vt:lpstr>Months</vt:lpstr>
      <vt:lpstr>'QUẢN LÝ KHO'!Print_Area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Kha Pham</cp:lastModifiedBy>
  <cp:lastPrinted>2024-04-12T13:42:25Z</cp:lastPrinted>
  <dcterms:created xsi:type="dcterms:W3CDTF">2023-05-22T07:01:39Z</dcterms:created>
  <dcterms:modified xsi:type="dcterms:W3CDTF">2024-04-12T13:56:19Z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2024-02-08T01:49:02Z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e07a1aee-91e8-45c0-9342-0b50506a8316</vt:lpwstr>
  </property>
  <property fmtid="{D5CDD505-2E9C-101B-9397-08002B2CF9AE}" pid="7" name="MSIP_Label_defa4170-0d19-0005-0004-bc88714345d2_ActionId">
    <vt:lpwstr>5168eaaf-d639-4b0f-b737-08feca5f33ee</vt:lpwstr>
  </property>
  <property fmtid="{D5CDD505-2E9C-101B-9397-08002B2CF9AE}" pid="8" name="MSIP_Label_defa4170-0d19-0005-0004-bc88714345d2_ContentBits">
    <vt:lpwstr>0</vt:lpwstr>
  </property>
</Properties>
</file>