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nnn01\Desktop\Temp\Mau Bao cao PMS\Bao Cao Nang Luong\Bao Cao Ngay\"/>
    </mc:Choice>
  </mc:AlternateContent>
  <xr:revisionPtr revIDLastSave="0" documentId="13_ncr:1_{B9266375-5217-454B-84DB-E0DBDF73B1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Ngay" sheetId="11" r:id="rId1"/>
    <sheet name="TrenDataNgay" sheetId="28" r:id="rId2"/>
    <sheet name="TrendBomNgay" sheetId="31" r:id="rId3"/>
  </sheets>
  <definedNames>
    <definedName name="_xlnm.Print_Area" localSheetId="0">DataNgay!$A$1:$Q$43</definedName>
    <definedName name="_xlnm.Print_Area" localSheetId="1">TrenDataNgay!$A$1:$Q$36</definedName>
    <definedName name="_xlnm.Print_Area" localSheetId="2">TrendBomNgay!$A$1:$Q$36</definedName>
    <definedName name="_xlnm.Print_Titles" localSheetId="0">DataNgay!$20:$20</definedName>
    <definedName name="_xlnm.Print_Titles" localSheetId="1">TrenDataNgay!$13:$13</definedName>
    <definedName name="_xlnm.Print_Titles" localSheetId="2">TrendBomNgay!$27:$27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1" l="1"/>
  <c r="L34" i="31"/>
  <c r="F31" i="31"/>
  <c r="E31" i="31"/>
  <c r="D31" i="31"/>
  <c r="C31" i="31"/>
  <c r="B31" i="31"/>
  <c r="L8" i="31"/>
  <c r="K8" i="31"/>
  <c r="J8" i="31"/>
  <c r="I8" i="31"/>
  <c r="H8" i="31"/>
  <c r="H9" i="31"/>
  <c r="J9" i="31"/>
  <c r="K9" i="31"/>
  <c r="I9" i="31"/>
  <c r="L9" i="31"/>
  <c r="L34" i="28" l="1"/>
  <c r="D31" i="28"/>
  <c r="C31" i="28"/>
  <c r="B31" i="28"/>
  <c r="G3" i="28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12" i="11"/>
  <c r="P13" i="11"/>
  <c r="P14" i="11"/>
  <c r="P15" i="11"/>
  <c r="P11" i="11"/>
  <c r="I9" i="28"/>
  <c r="G9" i="28"/>
  <c r="H9" i="28"/>
  <c r="P35" i="11" l="1"/>
  <c r="P38" i="11"/>
  <c r="P37" i="11"/>
  <c r="P36" i="11"/>
  <c r="L41" i="11" l="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O34" i="11"/>
  <c r="Q34" i="11" s="1"/>
  <c r="O33" i="11"/>
  <c r="Q33" i="11" s="1"/>
  <c r="O32" i="11"/>
  <c r="Q32" i="11" s="1"/>
  <c r="O31" i="11"/>
  <c r="Q31" i="11" s="1"/>
  <c r="O30" i="11"/>
  <c r="Q30" i="11" s="1"/>
  <c r="O29" i="11"/>
  <c r="Q29" i="11" s="1"/>
  <c r="O28" i="11"/>
  <c r="Q28" i="11" s="1"/>
  <c r="O27" i="11"/>
  <c r="Q27" i="11" s="1"/>
  <c r="O26" i="11"/>
  <c r="Q26" i="11" s="1"/>
  <c r="O25" i="11"/>
  <c r="Q25" i="11" s="1"/>
  <c r="O24" i="11"/>
  <c r="Q24" i="11" s="1"/>
  <c r="O23" i="11"/>
  <c r="Q23" i="11" s="1"/>
  <c r="O22" i="11"/>
  <c r="Q22" i="11" s="1"/>
  <c r="O21" i="11"/>
  <c r="Q21" i="11" s="1"/>
  <c r="O20" i="11"/>
  <c r="Q20" i="11" s="1"/>
  <c r="O19" i="11"/>
  <c r="Q19" i="11" s="1"/>
  <c r="O18" i="11"/>
  <c r="Q18" i="11" s="1"/>
  <c r="O17" i="11"/>
  <c r="Q17" i="11" s="1"/>
  <c r="O16" i="11"/>
  <c r="Q16" i="11" s="1"/>
  <c r="O15" i="11"/>
  <c r="Q15" i="11" s="1"/>
  <c r="O14" i="11"/>
  <c r="Q14" i="11" s="1"/>
  <c r="O13" i="11"/>
  <c r="Q13" i="11" s="1"/>
  <c r="O12" i="11"/>
  <c r="Q12" i="11" s="1"/>
  <c r="O11" i="11"/>
  <c r="Q11" i="11" s="1"/>
  <c r="O37" i="11" l="1"/>
  <c r="Q37" i="11" s="1"/>
  <c r="O36" i="11"/>
  <c r="Q36" i="11" s="1"/>
  <c r="O38" i="11"/>
  <c r="Q38" i="11" s="1"/>
  <c r="O35" i="11"/>
  <c r="Q35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WIN\Documents\My Data Sources\LAPTOP_FTVIEWX64TAGDB PMSData Table1.odc" keepAlive="1" name="LAPTOP_FTVIEWX64TAGDB PMSData Table1" type="5" refreshedVersion="0">
    <dbPr connection="Provider=SQLOLEDB.1;Persist Security Info=True;User ID=sa;Initial Catalog=PMSData;Data Source=LAPTOP\FTVIEWX64TAGDB;Use Procedure for Prepare=1;Auto Translate=True;Packet Size=4096;Workstation ID=LAPTOP;Use Encryption for Data=False;Tag with column collation when possible=False" command="&quot;PMSData&quot;.&quot;dbo&quot;.&quot;Table1&quot;" commandType="3"/>
  </connection>
</connections>
</file>

<file path=xl/sharedStrings.xml><?xml version="1.0" encoding="utf-8"?>
<sst xmlns="http://schemas.openxmlformats.org/spreadsheetml/2006/main" count="91" uniqueCount="60">
  <si>
    <t>HP1</t>
  </si>
  <si>
    <t>HP2</t>
  </si>
  <si>
    <t>TĐ</t>
  </si>
  <si>
    <t>PT001</t>
  </si>
  <si>
    <t>PT002</t>
  </si>
  <si>
    <t>PT003</t>
  </si>
  <si>
    <t>PT004</t>
  </si>
  <si>
    <t>PT005</t>
  </si>
  <si>
    <t>Tổng</t>
  </si>
  <si>
    <t>MCP 001A</t>
  </si>
  <si>
    <t>MCP 001B</t>
  </si>
  <si>
    <t>MCP 001C</t>
  </si>
  <si>
    <t>MCP 001D</t>
  </si>
  <si>
    <t>MCP 001S</t>
  </si>
  <si>
    <t>Ngày:</t>
  </si>
  <si>
    <t>Thời gian (Giờ)</t>
  </si>
  <si>
    <t>Thời gian (ngày)</t>
  </si>
  <si>
    <t>Công suất tiêu thụ Hòa Phú 2</t>
  </si>
  <si>
    <t>Công suất tiêu thụ Thạnh Đông</t>
  </si>
  <si>
    <t>Công suất tiêu thụ MBA PT001</t>
  </si>
  <si>
    <t>Công suất tiêu thụ MBA PT002</t>
  </si>
  <si>
    <t>Công suất tiêu thụ MBA PT003</t>
  </si>
  <si>
    <t>Công suất tiêu thụ MCP 001A</t>
  </si>
  <si>
    <t>Công suất tiêu thụ MCP 001B</t>
  </si>
  <si>
    <t>Công suất tiêu thụ MCP 001C</t>
  </si>
  <si>
    <t>Công suất tiêu thụ MCP 001D</t>
  </si>
  <si>
    <t>Công suất tiêu thụ MCP 001S</t>
  </si>
  <si>
    <t>Công suất tiêu thụ MBA PT004</t>
  </si>
  <si>
    <t>Công suất tiêu thụ MBA PT005</t>
  </si>
  <si>
    <t>Tổng công suất tiêu thụ Hòa Phú</t>
  </si>
  <si>
    <t>(kWh)</t>
  </si>
  <si>
    <r>
      <rPr>
        <b/>
        <sz val="12"/>
        <color theme="1"/>
        <rFont val="Times New Roman"/>
        <family val="1"/>
      </rPr>
      <t>Đơn vị:</t>
    </r>
    <r>
      <rPr>
        <sz val="12"/>
        <color theme="1"/>
        <rFont val="Times New Roman"/>
        <family val="1"/>
      </rPr>
      <t xml:space="preserve"> kWh</t>
    </r>
  </si>
  <si>
    <t>Min</t>
  </si>
  <si>
    <t>Max</t>
  </si>
  <si>
    <t>Trung bình</t>
  </si>
  <si>
    <t>Tổng</t>
  </si>
  <si>
    <t>Người lập báo cáo</t>
  </si>
  <si>
    <t>Người kiểm tra</t>
  </si>
  <si>
    <t>Người phê duyệt</t>
  </si>
  <si>
    <t xml:space="preserve">CỘNG HÒA XÃ HỘI CHỦ NGHĨA VIỆT NAM
Độc lập - Tự do - Hạnh phúc
</t>
  </si>
  <si>
    <t>NĂNG LƯỢNG ĐẦU VÀO</t>
  </si>
  <si>
    <t>NĂNG LƯỢNG TIÊU THỤ</t>
  </si>
  <si>
    <t>NĂNG LƯỢNG TỔN HAO</t>
  </si>
  <si>
    <t>Giờ</t>
  </si>
  <si>
    <t>Tổng HP1</t>
  </si>
  <si>
    <t>Tổng HP2</t>
  </si>
  <si>
    <t>Tổng TĐ</t>
  </si>
  <si>
    <t>Trung bình</t>
  </si>
  <si>
    <t>Người lập báo cáo</t>
  </si>
  <si>
    <t>Người phê duyệt</t>
  </si>
  <si>
    <t>Tổng MCP001A</t>
  </si>
  <si>
    <t>Tổng MCP001B</t>
  </si>
  <si>
    <t>Tổng MCP001C</t>
  </si>
  <si>
    <t>Tổng MCP001D</t>
  </si>
  <si>
    <t>Tổng MCP001S</t>
  </si>
  <si>
    <t>BÁO CÁO ĐIỆN NĂNG TIÊU THỤ TRẠM BƠM XXX</t>
  </si>
  <si>
    <t xml:space="preserve">NHÀ MÁY NƯỚC XXX
TRẠM BƠM XXX
</t>
  </si>
  <si>
    <t>BIỂU ĐỒ ĐIỆN NĂNG TIÊU THỤ TRẠM BƠM XXX</t>
  </si>
  <si>
    <t xml:space="preserve">NHÀ MÁY NƯỚC XXX
TRẠM BƠM YYY
</t>
  </si>
  <si>
    <t>BIỂU ĐỒ ĐIỆN NĂNG TIÊU THỤ BƠM CHÍNH NƯỚC THÔ TRẠM BƠM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</si>
</sst>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14809]d/m/yyyy;@"/>
    <numFmt numFmtId="166" formatCode="dd/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4472C4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4475C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5C4"/>
        <bgColor theme="8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6" fillId="0" borderId="0" xfId="0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2" xfId="0" applyFont="1" applyBorder="1" applyAlignment="1">
      <alignment horizontal="center" vertical="top" wrapText="1"/>
    </xf>
    <xf numFmtId="14" fontId="1" fillId="0" borderId="0" xfId="0" applyNumberFormat="1" applyFont="1"/>
    <xf numFmtId="0" fontId="0" fillId="0" borderId="3" xfId="0" applyBorder="1"/>
    <xf numFmtId="164" fontId="5" fillId="0" borderId="2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center"/>
    </xf>
    <xf numFmtId="164" fontId="0" fillId="0" borderId="3" xfId="0" applyNumberFormat="1" applyBorder="1" applyAlignment="1">
      <alignment horizontal="right"/>
    </xf>
    <xf numFmtId="1" fontId="1" fillId="0" borderId="0" xfId="0" applyNumberFormat="1" applyFont="1"/>
    <xf numFmtId="1" fontId="4" fillId="0" borderId="2" xfId="0" applyNumberFormat="1" applyFont="1" applyBorder="1" applyAlignment="1">
      <alignment horizontal="center" vertical="top" wrapText="1"/>
    </xf>
    <xf numFmtId="1" fontId="0" fillId="0" borderId="3" xfId="0" applyNumberFormat="1" applyBorder="1"/>
    <xf numFmtId="0" fontId="0" fillId="0" borderId="0" xfId="0" applyBorder="1"/>
    <xf numFmtId="164" fontId="1" fillId="3" borderId="6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2" fillId="8" borderId="6" xfId="0" applyNumberFormat="1" applyFont="1" applyFill="1" applyBorder="1" applyAlignment="1">
      <alignment horizontal="center"/>
    </xf>
    <xf numFmtId="164" fontId="2" fillId="6" borderId="6" xfId="0" applyNumberFormat="1" applyFont="1" applyFill="1" applyBorder="1" applyAlignment="1">
      <alignment horizontal="center"/>
    </xf>
    <xf numFmtId="0" fontId="6" fillId="0" borderId="0" xfId="0" applyFont="1" applyBorder="1" applyAlignment="1"/>
    <xf numFmtId="1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166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/>
    <xf numFmtId="0" fontId="6" fillId="0" borderId="0" xfId="0" applyFont="1" applyBorder="1"/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/>
    <xf numFmtId="2" fontId="9" fillId="0" borderId="0" xfId="0" applyNumberFormat="1" applyFont="1" applyBorder="1"/>
    <xf numFmtId="15" fontId="1" fillId="0" borderId="0" xfId="0" applyNumberFormat="1" applyFont="1" applyBorder="1"/>
    <xf numFmtId="0" fontId="8" fillId="0" borderId="0" xfId="0" applyFont="1" applyBorder="1" applyAlignment="1">
      <alignment horizontal="right"/>
    </xf>
    <xf numFmtId="1" fontId="4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164" fontId="2" fillId="6" borderId="4" xfId="0" applyNumberFormat="1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11" xfId="0" applyNumberFormat="1" applyFont="1" applyFill="1" applyBorder="1" applyAlignment="1">
      <alignment horizontal="center" vertical="center"/>
    </xf>
    <xf numFmtId="1" fontId="2" fillId="8" borderId="6" xfId="0" applyNumberFormat="1" applyFont="1" applyFill="1" applyBorder="1" applyAlignment="1">
      <alignment horizontal="center" vertical="center"/>
    </xf>
    <xf numFmtId="164" fontId="2" fillId="8" borderId="11" xfId="0" applyNumberFormat="1" applyFont="1" applyFill="1" applyBorder="1" applyAlignment="1">
      <alignment horizontal="center"/>
    </xf>
    <xf numFmtId="1" fontId="2" fillId="6" borderId="6" xfId="0" applyNumberFormat="1" applyFont="1" applyFill="1" applyBorder="1" applyAlignment="1">
      <alignment horizontal="center"/>
    </xf>
    <xf numFmtId="164" fontId="2" fillId="6" borderId="11" xfId="0" applyNumberFormat="1" applyFont="1" applyFill="1" applyBorder="1" applyAlignment="1">
      <alignment horizontal="center"/>
    </xf>
    <xf numFmtId="1" fontId="2" fillId="8" borderId="6" xfId="0" applyNumberFormat="1" applyFont="1" applyFill="1" applyBorder="1" applyAlignment="1">
      <alignment horizontal="center"/>
    </xf>
    <xf numFmtId="1" fontId="2" fillId="6" borderId="4" xfId="0" applyNumberFormat="1" applyFont="1" applyFill="1" applyBorder="1" applyAlignment="1">
      <alignment horizontal="center" vertical="center"/>
    </xf>
    <xf numFmtId="164" fontId="2" fillId="6" borderId="7" xfId="0" applyNumberFormat="1" applyFont="1" applyFill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0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1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4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6"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4475C4"/>
        </patternFill>
      </fill>
    </dxf>
    <dxf>
      <fill>
        <patternFill patternType="solid">
          <bgColor rgb="FF4475C4"/>
        </patternFill>
      </fill>
    </dxf>
    <dxf>
      <fill>
        <patternFill patternType="solid">
          <bgColor rgb="FF4475C4"/>
        </patternFill>
      </fill>
    </dxf>
    <dxf>
      <fill>
        <patternFill patternType="solid">
          <bgColor rgb="FF4475C4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color theme="0"/>
      </font>
    </dxf>
    <dxf>
      <fill>
        <patternFill patternType="solid">
          <bgColor rgb="FF4472C4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ill>
        <patternFill patternType="solid">
          <bgColor rgb="FF4472C4"/>
        </patternFill>
      </fill>
    </dxf>
    <dxf>
      <fill>
        <patternFill patternType="solid">
          <bgColor rgb="FF4472C4"/>
        </patternFill>
      </fill>
    </dxf>
    <dxf>
      <font>
        <color theme="0"/>
      </font>
    </dxf>
    <dxf>
      <fill>
        <patternFill>
          <bgColor rgb="FF4472C4"/>
        </patternFill>
      </fill>
    </dxf>
    <dxf>
      <fill>
        <patternFill patternType="solid">
          <bgColor rgb="FF5B72C4"/>
        </patternFill>
      </fill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4472C4"/>
      <color rgb="FF5B72C4"/>
      <color rgb="FF4475C4"/>
      <color rgb="FF386C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[DIEN NANG TIEU THU TRAM BOM HOA PHU_01102018.xlsx]TrenDataNgay!PivotTablengay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TrenDataNgay!$B$5</c:f>
              <c:strCache>
                <c:ptCount val="1"/>
                <c:pt idx="0">
                  <c:v>Tổng HP1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TrenDataNgay!$A$6:$A$30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TrenDataNgay!$B$6:$B$30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3145975</c:v>
                </c:pt>
                <c:pt idx="10">
                  <c:v>2066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B-4C9D-A2FF-714FEAC8BC8E}"/>
            </c:ext>
          </c:extLst>
        </c:ser>
        <c:ser>
          <c:idx val="1"/>
          <c:order val="1"/>
          <c:tx>
            <c:strRef>
              <c:f>TrenDataNgay!$C$5</c:f>
              <c:strCache>
                <c:ptCount val="1"/>
                <c:pt idx="0">
                  <c:v>Tổng HP2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TrenDataNgay!$A$6:$A$30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TrenDataNgay!$C$6:$C$30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220</c:v>
                </c:pt>
                <c:pt idx="10">
                  <c:v>4</c:v>
                </c:pt>
                <c:pt idx="11">
                  <c:v>48</c:v>
                </c:pt>
                <c:pt idx="12">
                  <c:v>3422</c:v>
                </c:pt>
                <c:pt idx="13">
                  <c:v>1658</c:v>
                </c:pt>
                <c:pt idx="14">
                  <c:v>2513</c:v>
                </c:pt>
                <c:pt idx="15">
                  <c:v>2662</c:v>
                </c:pt>
                <c:pt idx="16">
                  <c:v>2797</c:v>
                </c:pt>
                <c:pt idx="17">
                  <c:v>415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9B-4C9D-A2FF-714FEAC8BC8E}"/>
            </c:ext>
          </c:extLst>
        </c:ser>
        <c:ser>
          <c:idx val="2"/>
          <c:order val="2"/>
          <c:tx>
            <c:strRef>
              <c:f>TrenDataNgay!$D$5</c:f>
              <c:strCache>
                <c:ptCount val="1"/>
                <c:pt idx="0">
                  <c:v>Tổng TĐ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TrenDataNgay!$A$6:$A$30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TrenDataNgay!$D$6:$D$30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9B-4C9D-A2FF-714FEAC8B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912616"/>
        <c:axId val="305912944"/>
      </c:barChart>
      <c:catAx>
        <c:axId val="30591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12944"/>
        <c:crosses val="autoZero"/>
        <c:auto val="1"/>
        <c:lblAlgn val="ctr"/>
        <c:lblOffset val="100"/>
        <c:noMultiLvlLbl val="0"/>
      </c:catAx>
      <c:valAx>
        <c:axId val="30591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1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Tỉ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năng lượng tiêu thụ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258-47FD-9DE3-1F42A82326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258-47FD-9DE3-1F42A82326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258-47FD-9DE3-1F42A8232612}"/>
              </c:ext>
            </c:extLst>
          </c:dPt>
          <c:dLbls>
            <c:dLbl>
              <c:idx val="2"/>
              <c:layout>
                <c:manualLayout>
                  <c:x val="-6.3672038561406047E-2"/>
                  <c:y val="8.5827132002855178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58-47FD-9DE3-1F42A8232612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TrenDataNgay!$G$8:$I$8</c:f>
              <c:strCache>
                <c:ptCount val="3"/>
                <c:pt idx="0">
                  <c:v>HP1</c:v>
                </c:pt>
                <c:pt idx="1">
                  <c:v>HP2</c:v>
                </c:pt>
                <c:pt idx="2">
                  <c:v>TĐ</c:v>
                </c:pt>
              </c:strCache>
            </c:strRef>
          </c:cat>
          <c:val>
            <c:numRef>
              <c:f>TrenDataNgay!$G$9:$I$9</c:f>
              <c:numCache>
                <c:formatCode>General</c:formatCode>
                <c:ptCount val="3"/>
                <c:pt idx="0">
                  <c:v>3148041</c:v>
                </c:pt>
                <c:pt idx="1">
                  <c:v>13739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58-47FD-9DE3-1F42A8232612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[DIEN NANG TIEU THU TRAM BOM HOA PHU_01102018.xlsx]TrendBomNgay!PivotBomngay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TrendBomNgay!$B$5</c:f>
              <c:strCache>
                <c:ptCount val="1"/>
                <c:pt idx="0">
                  <c:v>Tổng MCP001A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TrendBomNgay!$A$6:$A$30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TrendBomNgay!$B$6:$B$30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2000</c:v>
                </c:pt>
                <c:pt idx="9">
                  <c:v>0</c:v>
                </c:pt>
                <c:pt idx="10">
                  <c:v>712.6</c:v>
                </c:pt>
                <c:pt idx="11">
                  <c:v>0.5</c:v>
                </c:pt>
                <c:pt idx="12">
                  <c:v>1171.2</c:v>
                </c:pt>
                <c:pt idx="13">
                  <c:v>574.9</c:v>
                </c:pt>
                <c:pt idx="14">
                  <c:v>855.9</c:v>
                </c:pt>
                <c:pt idx="15">
                  <c:v>871.4</c:v>
                </c:pt>
                <c:pt idx="16">
                  <c:v>900.1</c:v>
                </c:pt>
                <c:pt idx="17">
                  <c:v>132.80000000000001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8-4D9E-93CC-8CA40FFE9E55}"/>
            </c:ext>
          </c:extLst>
        </c:ser>
        <c:ser>
          <c:idx val="1"/>
          <c:order val="1"/>
          <c:tx>
            <c:strRef>
              <c:f>TrendBomNgay!$C$5</c:f>
              <c:strCache>
                <c:ptCount val="1"/>
                <c:pt idx="0">
                  <c:v>Tổng MCP001B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TrendBomNgay!$A$6:$A$30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TrendBomNgay!$C$6:$C$30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3702725.5</c:v>
                </c:pt>
                <c:pt idx="10">
                  <c:v>547.5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551.5</c:v>
                </c:pt>
                <c:pt idx="16">
                  <c:v>861.5</c:v>
                </c:pt>
                <c:pt idx="17">
                  <c:v>127.2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8-4D9E-93CC-8CA40FFE9E55}"/>
            </c:ext>
          </c:extLst>
        </c:ser>
        <c:ser>
          <c:idx val="2"/>
          <c:order val="2"/>
          <c:tx>
            <c:strRef>
              <c:f>TrendBomNgay!$D$5</c:f>
              <c:strCache>
                <c:ptCount val="1"/>
                <c:pt idx="0">
                  <c:v>Tổng MCP001C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TrendBomNgay!$A$6:$A$30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TrendBomNgay!$D$6:$D$30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3737686.8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8-4D9E-93CC-8CA40FFE9E55}"/>
            </c:ext>
          </c:extLst>
        </c:ser>
        <c:ser>
          <c:idx val="3"/>
          <c:order val="3"/>
          <c:tx>
            <c:strRef>
              <c:f>TrendBomNgay!$E$5</c:f>
              <c:strCache>
                <c:ptCount val="1"/>
                <c:pt idx="0">
                  <c:v>Tổng MCP001D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TrendBomNgay!$A$6:$A$30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TrendBomNgay!$E$6:$E$30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2932115.2</c:v>
                </c:pt>
                <c:pt idx="10">
                  <c:v>711.2</c:v>
                </c:pt>
                <c:pt idx="11">
                  <c:v>0.2</c:v>
                </c:pt>
                <c:pt idx="12">
                  <c:v>1170</c:v>
                </c:pt>
                <c:pt idx="13">
                  <c:v>587.5</c:v>
                </c:pt>
                <c:pt idx="14">
                  <c:v>873.5</c:v>
                </c:pt>
                <c:pt idx="15">
                  <c:v>889.5</c:v>
                </c:pt>
                <c:pt idx="16">
                  <c:v>919.5</c:v>
                </c:pt>
                <c:pt idx="17">
                  <c:v>136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8-4D9E-93CC-8CA40FFE9E55}"/>
            </c:ext>
          </c:extLst>
        </c:ser>
        <c:ser>
          <c:idx val="4"/>
          <c:order val="4"/>
          <c:tx>
            <c:strRef>
              <c:f>TrendBomNgay!$F$5</c:f>
              <c:strCache>
                <c:ptCount val="1"/>
                <c:pt idx="0">
                  <c:v>Tổng MCP001S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TrendBomNgay!$A$6:$A$30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TrendBomNgay!$F$6:$F$30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1850967</c:v>
                </c:pt>
                <c:pt idx="10">
                  <c:v>0</c:v>
                </c:pt>
                <c:pt idx="11">
                  <c:v>10.5</c:v>
                </c:pt>
                <c:pt idx="12">
                  <c:v>940.1</c:v>
                </c:pt>
                <c:pt idx="13">
                  <c:v>425</c:v>
                </c:pt>
                <c:pt idx="14">
                  <c:v>676.4</c:v>
                </c:pt>
                <c:pt idx="15">
                  <c:v>235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8-4D9E-93CC-8CA40FFE9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912616"/>
        <c:axId val="305912944"/>
      </c:barChart>
      <c:catAx>
        <c:axId val="3059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12944"/>
        <c:crosses val="autoZero"/>
        <c:auto val="1"/>
        <c:lblAlgn val="ctr"/>
        <c:lblOffset val="100"/>
        <c:noMultiLvlLbl val="0"/>
      </c:catAx>
      <c:valAx>
        <c:axId val="30591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1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Tỉ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năng lượng tiêu thụ bơm chính nước thô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31F-47DE-963F-5B6873F142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31F-47DE-963F-5B6873F142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31F-47DE-963F-5B6873F142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31F-47DE-963F-5B6873F1423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31F-47DE-963F-5B6873F14231}"/>
              </c:ext>
            </c:extLst>
          </c:dPt>
          <c:dLbls>
            <c:dLbl>
              <c:idx val="2"/>
              <c:layout>
                <c:manualLayout>
                  <c:x val="-1.2091204648801616E-2"/>
                  <c:y val="-0.2904030666544355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1F-47DE-963F-5B6873F1423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TrendBomNgay!$H$8:$L$8</c:f>
              <c:strCache>
                <c:ptCount val="5"/>
                <c:pt idx="0">
                  <c:v>Tổng MCP001A</c:v>
                </c:pt>
                <c:pt idx="1">
                  <c:v>Tổng MCP001B</c:v>
                </c:pt>
                <c:pt idx="2">
                  <c:v>Tổng MCP001C</c:v>
                </c:pt>
                <c:pt idx="3">
                  <c:v>Tổng MCP001D</c:v>
                </c:pt>
                <c:pt idx="4">
                  <c:v>Tổng MCP001S</c:v>
                </c:pt>
              </c:strCache>
            </c:strRef>
          </c:cat>
          <c:val>
            <c:numRef>
              <c:f>TrendBomNgay!$H$9:$L$9</c:f>
              <c:numCache>
                <c:formatCode>General</c:formatCode>
                <c:ptCount val="5"/>
                <c:pt idx="0">
                  <c:v>7219.4</c:v>
                </c:pt>
                <c:pt idx="1">
                  <c:v>3704813.2</c:v>
                </c:pt>
                <c:pt idx="2">
                  <c:v>3737686.8</c:v>
                </c:pt>
                <c:pt idx="3">
                  <c:v>2937402.6000000006</c:v>
                </c:pt>
                <c:pt idx="4">
                  <c:v>1853254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31F-47DE-963F-5B6873F14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445798</xdr:colOff>
      <xdr:row>0</xdr:row>
      <xdr:rowOff>481853</xdr:rowOff>
    </xdr:from>
    <xdr:to>
      <xdr:col>2</xdr:col>
      <xdr:colOff>409379</xdr:colOff>
      <xdr:row>0</xdr:row>
      <xdr:rowOff>481853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445798" y="481853"/>
          <a:ext cx="165323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459442</xdr:colOff>
      <xdr:row>0</xdr:row>
      <xdr:rowOff>490136</xdr:rowOff>
    </xdr:from>
    <xdr:to>
      <xdr:col>9</xdr:col>
      <xdr:colOff>423022</xdr:colOff>
      <xdr:row>0</xdr:row>
      <xdr:rowOff>490136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6373225" y="490136"/>
          <a:ext cx="16532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11206</xdr:colOff>
      <xdr:row>4</xdr:row>
      <xdr:rowOff>11206</xdr:rowOff>
    </xdr:from>
    <xdr:to>
      <xdr:col>16</xdr:col>
      <xdr:colOff>649941</xdr:colOff>
      <xdr:row>17</xdr:row>
      <xdr:rowOff>159805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4138</xdr:colOff>
      <xdr:row>18</xdr:row>
      <xdr:rowOff>3314</xdr:rowOff>
    </xdr:from>
    <xdr:to>
      <xdr:col>16</xdr:col>
      <xdr:colOff>661147</xdr:colOff>
      <xdr:row>30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466725</xdr:colOff>
      <xdr:row>0</xdr:row>
      <xdr:rowOff>523875</xdr:rowOff>
    </xdr:from>
    <xdr:to>
      <xdr:col>2</xdr:col>
      <xdr:colOff>438150</xdr:colOff>
      <xdr:row>0</xdr:row>
      <xdr:rowOff>523875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466725" y="523875"/>
          <a:ext cx="1666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0</xdr:row>
      <xdr:rowOff>519793</xdr:rowOff>
    </xdr:from>
    <xdr:to>
      <xdr:col>9</xdr:col>
      <xdr:colOff>419100</xdr:colOff>
      <xdr:row>0</xdr:row>
      <xdr:rowOff>519793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6381750" y="519793"/>
          <a:ext cx="1666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</xdr:row>
      <xdr:rowOff>0</xdr:rowOff>
    </xdr:from>
    <xdr:to>
      <xdr:col>16</xdr:col>
      <xdr:colOff>819150</xdr:colOff>
      <xdr:row>17</xdr:row>
      <xdr:rowOff>178855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18</xdr:row>
      <xdr:rowOff>3314</xdr:rowOff>
    </xdr:from>
    <xdr:to>
      <xdr:col>16</xdr:col>
      <xdr:colOff>818029</xdr:colOff>
      <xdr:row>30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466725</xdr:colOff>
      <xdr:row>0</xdr:row>
      <xdr:rowOff>523875</xdr:rowOff>
    </xdr:from>
    <xdr:to>
      <xdr:col>2</xdr:col>
      <xdr:colOff>438150</xdr:colOff>
      <xdr:row>0</xdr:row>
      <xdr:rowOff>523875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466725" y="523875"/>
          <a:ext cx="1666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0</xdr:row>
      <xdr:rowOff>519793</xdr:rowOff>
    </xdr:from>
    <xdr:to>
      <xdr:col>9</xdr:col>
      <xdr:colOff>419100</xdr:colOff>
      <xdr:row>0</xdr:row>
      <xdr:rowOff>519793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6381750" y="519793"/>
          <a:ext cx="1666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REPORT/NANG%20LUONG%20HOA%20PHU/AUTO/DIEN%20NANG%20TIEU%20THU%20TRAM%20BOM%20HOA%20PHU_BAO%20CAO%20NGAY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362.688198263888" createdVersion="6" refreshedVersion="6" minRefreshableVersion="3" recordCount="24" xr:uid="{00000000-000A-0000-FFFF-FFFF00000000}">
  <cacheSource type="worksheet">
    <worksheetSource ref="A10:L34" sheet="DataNgay" r:id="rId2"/>
  </cacheSource>
  <cacheFields count="12">
    <cacheField name="Thời gian (Giờ)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HP1" numFmtId="164">
      <sharedItems containsSemiMixedTypes="0" containsString="0" containsNumber="1" containsInteger="1" minValue="0" maxValue="2066"/>
    </cacheField>
    <cacheField name="HP2" numFmtId="164">
      <sharedItems containsSemiMixedTypes="0" containsString="0" containsNumber="1" containsInteger="1" minValue="0" maxValue="3422"/>
    </cacheField>
    <cacheField name="TĐ" numFmtId="164">
      <sharedItems containsSemiMixedTypes="0" containsString="0" containsNumber="1" containsInteger="1" minValue="0" maxValue="0"/>
    </cacheField>
    <cacheField name="PT001" numFmtId="164">
      <sharedItems containsSemiMixedTypes="0" containsString="0" containsNumber="1" minValue="0" maxValue="6981153.5"/>
    </cacheField>
    <cacheField name="PT002" numFmtId="164">
      <sharedItems containsSemiMixedTypes="0" containsString="0" containsNumber="1" minValue="0" maxValue="5185261.5"/>
    </cacheField>
    <cacheField name="PT003" numFmtId="164">
      <sharedItems containsSemiMixedTypes="0" containsString="0" containsNumber="1" minValue="0" maxValue="2032818.4"/>
    </cacheField>
    <cacheField name="MCP 001A" numFmtId="164">
      <sharedItems containsSemiMixedTypes="0" containsString="0" containsNumber="1" minValue="0" maxValue="2000"/>
    </cacheField>
    <cacheField name="MCP 001B" numFmtId="164">
      <sharedItems containsSemiMixedTypes="0" containsString="0" containsNumber="1" minValue="0" maxValue="3702725.5"/>
    </cacheField>
    <cacheField name="MCP 001C" numFmtId="164">
      <sharedItems containsSemiMixedTypes="0" containsString="0" containsNumber="1" minValue="0" maxValue="3737686.8"/>
    </cacheField>
    <cacheField name="MCP 001D" numFmtId="164">
      <sharedItems containsSemiMixedTypes="0" containsString="0" containsNumber="1" minValue="0" maxValue="2932115.2"/>
    </cacheField>
    <cacheField name="MCP 001S" numFmtId="164">
      <sharedItems containsSemiMixedTypes="0" containsString="0" containsNumber="1" minValue="0" maxValue="18509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368.423157523146" createdVersion="6" refreshedVersion="6" minRefreshableVersion="3" recordCount="24" xr:uid="{00000000-000A-0000-FFFF-FFFF01000000}">
  <cacheSource type="worksheet">
    <worksheetSource ref="A10:D34" sheet="DataNgay"/>
  </cacheSource>
  <cacheFields count="4">
    <cacheField name="Thời gian (Giờ)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HP1" numFmtId="164">
      <sharedItems containsSemiMixedTypes="0" containsString="0" containsNumber="1" containsInteger="1" minValue="0" maxValue="3145975"/>
    </cacheField>
    <cacheField name="HP2" numFmtId="164">
      <sharedItems containsSemiMixedTypes="0" containsString="0" containsNumber="1" containsInteger="1" minValue="0" maxValue="3422"/>
    </cacheField>
    <cacheField name="TĐ" numFmtId="16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</r>
  <r>
    <x v="7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2000"/>
    <n v="0"/>
    <n v="0"/>
    <n v="0"/>
    <n v="0"/>
  </r>
  <r>
    <x v="9"/>
    <n v="0"/>
    <n v="220"/>
    <n v="0"/>
    <n v="6981153.5"/>
    <n v="5185261.5"/>
    <n v="2032818.4"/>
    <n v="0"/>
    <n v="3702725.5"/>
    <n v="3737686.8"/>
    <n v="2932115.2"/>
    <n v="1850967"/>
  </r>
  <r>
    <x v="10"/>
    <n v="2066"/>
    <n v="4"/>
    <n v="0"/>
    <n v="712.5"/>
    <n v="0"/>
    <n v="1262.9000000000001"/>
    <n v="712.6"/>
    <n v="547.5"/>
    <n v="0"/>
    <n v="711.2"/>
    <n v="0"/>
  </r>
  <r>
    <x v="11"/>
    <n v="10"/>
    <n v="48"/>
    <n v="0"/>
    <n v="0"/>
    <n v="10"/>
    <n v="1"/>
    <n v="0.5"/>
    <n v="0"/>
    <n v="0"/>
    <n v="0.2"/>
    <n v="10.5"/>
  </r>
  <r>
    <x v="12"/>
    <n v="0"/>
    <n v="3422"/>
    <n v="0"/>
    <n v="0"/>
    <n v="942"/>
    <n v="2346.4"/>
    <n v="1171.2"/>
    <n v="0"/>
    <n v="0"/>
    <n v="1170"/>
    <n v="940.1"/>
  </r>
  <r>
    <x v="13"/>
    <n v="0"/>
    <n v="1658"/>
    <n v="0"/>
    <n v="0"/>
    <n v="425.5"/>
    <n v="1165"/>
    <n v="574.9"/>
    <n v="0"/>
    <n v="0"/>
    <n v="587.5"/>
    <n v="425"/>
  </r>
  <r>
    <x v="14"/>
    <n v="0"/>
    <n v="2513"/>
    <n v="0"/>
    <n v="0"/>
    <n v="678.5"/>
    <n v="1733.2"/>
    <n v="855.9"/>
    <n v="0"/>
    <n v="0"/>
    <n v="873.5"/>
    <n v="676.4"/>
  </r>
  <r>
    <x v="15"/>
    <n v="0"/>
    <n v="2662"/>
    <n v="0"/>
    <n v="0"/>
    <n v="788"/>
    <n v="1765.2"/>
    <n v="871.4"/>
    <n v="551.5"/>
    <n v="0"/>
    <n v="889.5"/>
    <n v="235"/>
  </r>
  <r>
    <x v="16"/>
    <n v="0"/>
    <n v="2797"/>
    <n v="0"/>
    <n v="0"/>
    <n v="863"/>
    <n v="1823.4"/>
    <n v="900.1"/>
    <n v="861.5"/>
    <n v="0"/>
    <n v="919.5"/>
    <n v="0"/>
  </r>
  <r>
    <x v="17"/>
    <n v="0"/>
    <n v="415"/>
    <n v="0"/>
    <n v="0"/>
    <n v="127.5"/>
    <n v="269.10000000000002"/>
    <n v="132.80000000000001"/>
    <n v="127.2"/>
    <n v="0"/>
    <n v="136"/>
    <n v="0"/>
  </r>
  <r>
    <x v="18"/>
    <n v="0"/>
    <n v="0"/>
    <n v="0"/>
    <n v="0"/>
    <n v="0"/>
    <n v="0"/>
    <n v="0"/>
    <n v="0"/>
    <n v="0"/>
    <n v="0"/>
    <n v="0"/>
  </r>
  <r>
    <x v="19"/>
    <n v="0"/>
    <n v="0"/>
    <n v="0"/>
    <n v="0"/>
    <n v="0"/>
    <n v="0"/>
    <n v="0"/>
    <n v="0"/>
    <n v="0"/>
    <n v="0"/>
    <n v="0"/>
  </r>
  <r>
    <x v="20"/>
    <n v="0"/>
    <n v="0"/>
    <n v="0"/>
    <n v="0"/>
    <n v="0"/>
    <n v="0"/>
    <n v="0"/>
    <n v="0"/>
    <n v="0"/>
    <n v="0"/>
    <n v="0"/>
  </r>
  <r>
    <x v="21"/>
    <n v="0"/>
    <n v="0"/>
    <n v="0"/>
    <n v="0"/>
    <n v="0"/>
    <n v="0"/>
    <n v="0"/>
    <n v="0"/>
    <n v="0"/>
    <n v="0"/>
    <n v="0"/>
  </r>
  <r>
    <x v="22"/>
    <n v="0"/>
    <n v="0"/>
    <n v="0"/>
    <n v="0"/>
    <n v="0"/>
    <n v="0"/>
    <n v="0"/>
    <n v="0"/>
    <n v="0"/>
    <n v="0"/>
    <n v="0"/>
  </r>
  <r>
    <x v="23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0"/>
    <n v="0"/>
    <n v="0"/>
  </r>
  <r>
    <x v="1"/>
    <n v="0"/>
    <n v="0"/>
    <n v="0"/>
  </r>
  <r>
    <x v="2"/>
    <n v="0"/>
    <n v="0"/>
    <n v="0"/>
  </r>
  <r>
    <x v="3"/>
    <n v="0"/>
    <n v="0"/>
    <n v="0"/>
  </r>
  <r>
    <x v="4"/>
    <n v="0"/>
    <n v="0"/>
    <n v="0"/>
  </r>
  <r>
    <x v="5"/>
    <n v="0"/>
    <n v="0"/>
    <n v="0"/>
  </r>
  <r>
    <x v="6"/>
    <n v="0"/>
    <n v="0"/>
    <n v="0"/>
  </r>
  <r>
    <x v="7"/>
    <n v="0"/>
    <n v="0"/>
    <n v="0"/>
  </r>
  <r>
    <x v="8"/>
    <n v="0"/>
    <n v="0"/>
    <n v="0"/>
  </r>
  <r>
    <x v="9"/>
    <n v="3145975"/>
    <n v="220"/>
    <n v="0"/>
  </r>
  <r>
    <x v="10"/>
    <n v="2066"/>
    <n v="4"/>
    <n v="0"/>
  </r>
  <r>
    <x v="11"/>
    <n v="0"/>
    <n v="48"/>
    <n v="0"/>
  </r>
  <r>
    <x v="12"/>
    <n v="0"/>
    <n v="3422"/>
    <n v="0"/>
  </r>
  <r>
    <x v="13"/>
    <n v="0"/>
    <n v="1658"/>
    <n v="0"/>
  </r>
  <r>
    <x v="14"/>
    <n v="0"/>
    <n v="2513"/>
    <n v="0"/>
  </r>
  <r>
    <x v="15"/>
    <n v="0"/>
    <n v="2662"/>
    <n v="0"/>
  </r>
  <r>
    <x v="16"/>
    <n v="0"/>
    <n v="2797"/>
    <n v="0"/>
  </r>
  <r>
    <x v="17"/>
    <n v="0"/>
    <n v="415"/>
    <n v="0"/>
  </r>
  <r>
    <x v="18"/>
    <n v="0"/>
    <n v="0"/>
    <n v="0"/>
  </r>
  <r>
    <x v="19"/>
    <n v="0"/>
    <n v="0"/>
    <n v="0"/>
  </r>
  <r>
    <x v="20"/>
    <n v="0"/>
    <n v="0"/>
    <n v="0"/>
  </r>
  <r>
    <x v="21"/>
    <n v="0"/>
    <n v="0"/>
    <n v="0"/>
  </r>
  <r>
    <x v="22"/>
    <n v="0"/>
    <n v="0"/>
    <n v="0"/>
  </r>
  <r>
    <x v="23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ngay" cacheId="1" applyNumberFormats="0" applyBorderFormats="0" applyFontFormats="0" applyPatternFormats="0" applyAlignmentFormats="0" applyWidthHeightFormats="1" dataCaption="Values" grandTotalCaption="Tổng" updatedVersion="6" minRefreshableVersion="3" useAutoFormatting="1" itemPrintTitles="1" createdVersion="6" indent="0" outline="1" outlineData="1" multipleFieldFilters="0" chartFormat="4" rowHeaderCaption="Giờ">
  <location ref="A5:D30" firstHeaderRow="0" firstDataRow="1" firstDataCol="1"/>
  <pivotFields count="4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164" showAll="0"/>
    <pivotField dataField="1"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ổng HP1" fld="1" baseField="0" baseItem="0"/>
    <dataField name="Tổng HP2" fld="2" baseField="0" baseItem="0"/>
    <dataField name="Tổng TĐ" fld="3" baseField="0" baseItem="0"/>
  </dataFields>
  <formats count="26"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0" count="0"/>
        </references>
      </pivotArea>
    </format>
    <format dxfId="61">
      <pivotArea dataOnly="0" labelOnly="1" grandRow="1" outline="0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0" type="button" dataOnly="0" labelOnly="1" outline="0" axis="axisRow" fieldPosition="0"/>
    </format>
    <format dxfId="57">
      <pivotArea dataOnly="0" labelOnly="1" fieldPosition="0">
        <references count="1">
          <reference field="0" count="0"/>
        </references>
      </pivotArea>
    </format>
    <format dxfId="56">
      <pivotArea dataOnly="0" labelOnly="1" grandRow="1" outline="0" fieldPosition="0"/>
    </format>
    <format dxfId="55">
      <pivotArea field="0" type="button" dataOnly="0" labelOnly="1" outline="0" axis="axisRow" fieldPosition="0"/>
    </format>
    <format dxfId="54">
      <pivotArea field="0" type="button" dataOnly="0" labelOnly="1" outline="0" axis="axisRow" fieldPosition="0"/>
    </format>
    <format dxfId="53">
      <pivotArea field="0" type="button" dataOnly="0" labelOnly="1" outline="0" axis="axisRow" fieldPosition="0"/>
    </format>
    <format dxfId="52">
      <pivotArea grandRow="1" outline="0" collapsedLevelsAreSubtotals="1" fieldPosition="0"/>
    </format>
    <format dxfId="51">
      <pivotArea dataOnly="0" labelOnly="1" grandRow="1" outline="0" fieldPosition="0"/>
    </format>
    <format dxfId="50">
      <pivotArea grandRow="1" outline="0" collapsedLevelsAreSubtotals="1" fieldPosition="0"/>
    </format>
    <format dxfId="49">
      <pivotArea dataOnly="0" labelOnly="1" grandRow="1" outline="0" fieldPosition="0"/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0" type="button" dataOnly="0" labelOnly="1" outline="0" axis="axisRow" fieldPosition="0"/>
    </format>
    <format dxfId="45">
      <pivotArea dataOnly="0" labelOnly="1" fieldPosition="0">
        <references count="1">
          <reference field="0" count="0"/>
        </references>
      </pivotArea>
    </format>
    <format dxfId="44">
      <pivotArea dataOnly="0" labelOnly="1" grandRow="1" outline="0" fieldPosition="0"/>
    </format>
    <format dxfId="43">
      <pivotArea collapsedLevelsAreSubtotals="1" fieldPosition="0">
        <references count="1">
          <reference field="0" count="0"/>
        </references>
      </pivotArea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3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Bomngay" cacheId="0" applyNumberFormats="0" applyBorderFormats="0" applyFontFormats="0" applyPatternFormats="0" applyAlignmentFormats="0" applyWidthHeightFormats="1" dataCaption="Values" grandTotalCaption="Tổng" updatedVersion="6" minRefreshableVersion="3" useAutoFormatting="1" itemPrintTitles="1" createdVersion="6" indent="0" outline="1" outlineData="1" multipleFieldFilters="0" chartFormat="1" rowHeaderCaption="Giờ">
  <location ref="A5:F30" firstHeaderRow="0" firstDataRow="1" firstDataCol="1"/>
  <pivotFields count="12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ổng MCP001A" fld="7" baseField="0" baseItem="0"/>
    <dataField name="Tổng MCP001B" fld="8" baseField="0" baseItem="0"/>
    <dataField name="Tổng MCP001C" fld="9" baseField="0" baseItem="0"/>
    <dataField name="Tổng MCP001D" fld="10" baseField="0" baseItem="0"/>
    <dataField name="Tổng MCP001S" fld="11" baseField="0" baseItem="0"/>
  </dataFields>
  <formats count="40"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0" type="button" dataOnly="0" labelOnly="1" outline="0" axis="axisRow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1">
      <pivotArea field="0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9">
      <pivotArea grandRow="1" outline="0" collapsedLevelsAreSubtotals="1" fieldPosition="0"/>
    </format>
    <format dxfId="18">
      <pivotArea dataOnly="0" labelOnly="1" grandRow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field="0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">
      <pivotArea collapsedLevelsAreSubtotals="1" fieldPosition="0">
        <references count="1">
          <reference field="0" count="0"/>
        </references>
      </pivotArea>
    </format>
    <format dxfId="6">
      <pivotArea dataOnly="0" labelOnly="1" fieldPosition="0">
        <references count="1">
          <reference field="0" count="0"/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0">
    <chartFormat chart="3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CM45"/>
  <sheetViews>
    <sheetView showGridLines="0" tabSelected="1" zoomScale="70" zoomScaleNormal="70" zoomScaleSheetLayoutView="85" workbookViewId="0">
      <pane ySplit="10" topLeftCell="A11" activePane="bottomLeft" state="frozen"/>
      <selection pane="bottomLeft" activeCell="A2" sqref="A2"/>
    </sheetView>
  </sheetViews>
  <sheetFormatPr defaultColWidth="9.109375" defaultRowHeight="13.8" x14ac:dyDescent="0.25"/>
  <cols>
    <col min="1" max="1" width="12.6640625" style="16" customWidth="1"/>
    <col min="2" max="14" width="12.6640625" style="1" customWidth="1"/>
    <col min="15" max="17" width="12.6640625" style="3" customWidth="1"/>
    <col min="18" max="18" width="9.109375" style="1" customWidth="1"/>
    <col min="19" max="19" width="9.109375" style="1"/>
    <col min="20" max="20" width="13.88671875" style="1" customWidth="1"/>
    <col min="21" max="21" width="16.33203125" style="1" customWidth="1"/>
    <col min="22" max="32" width="9.109375" style="1"/>
    <col min="33" max="33" width="12" style="1" customWidth="1"/>
    <col min="34" max="34" width="15.6640625" style="1" customWidth="1"/>
    <col min="35" max="36" width="9.109375" style="1"/>
    <col min="37" max="37" width="15" style="1" customWidth="1"/>
    <col min="38" max="16384" width="9.109375" style="1"/>
  </cols>
  <sheetData>
    <row r="1" spans="1:91" s="4" customFormat="1" ht="60" customHeight="1" x14ac:dyDescent="0.3">
      <c r="A1" s="79" t="s">
        <v>56</v>
      </c>
      <c r="B1" s="79"/>
      <c r="C1" s="79"/>
      <c r="D1" s="37"/>
      <c r="E1" s="80" t="s">
        <v>39</v>
      </c>
      <c r="F1" s="80"/>
      <c r="G1" s="80"/>
      <c r="H1" s="80"/>
      <c r="I1" s="80"/>
      <c r="J1" s="80"/>
      <c r="K1" s="80"/>
      <c r="L1" s="80"/>
      <c r="M1" s="80"/>
      <c r="N1" s="24"/>
      <c r="O1" s="24"/>
      <c r="P1" s="24"/>
      <c r="Q1" s="24"/>
    </row>
    <row r="2" spans="1:91" ht="45" customHeight="1" x14ac:dyDescent="0.25">
      <c r="B2" s="41"/>
      <c r="C2" s="41"/>
      <c r="D2" s="41"/>
      <c r="E2" s="82" t="s">
        <v>55</v>
      </c>
      <c r="F2" s="82"/>
      <c r="G2" s="82"/>
      <c r="H2" s="82"/>
      <c r="I2" s="82"/>
      <c r="J2" s="82"/>
      <c r="K2" s="82"/>
      <c r="L2" s="82"/>
      <c r="M2" s="82"/>
      <c r="N2" s="41"/>
      <c r="O2" s="41"/>
      <c r="P2" s="41"/>
      <c r="Q2" s="41"/>
    </row>
    <row r="3" spans="1:91" ht="15.6" x14ac:dyDescent="0.3">
      <c r="A3" s="25"/>
      <c r="B3" s="26"/>
      <c r="C3" s="27"/>
      <c r="D3" s="27"/>
      <c r="E3" s="28"/>
      <c r="F3" s="36" t="s">
        <v>14</v>
      </c>
      <c r="G3" s="29">
        <v>43374</v>
      </c>
      <c r="H3" s="30"/>
      <c r="I3" s="28"/>
      <c r="K3" s="31" t="s">
        <v>31</v>
      </c>
      <c r="L3" s="19"/>
      <c r="M3" s="28"/>
      <c r="N3" s="28"/>
      <c r="O3" s="32"/>
      <c r="P3" s="32"/>
      <c r="Q3" s="32"/>
    </row>
    <row r="4" spans="1:91" x14ac:dyDescent="0.25">
      <c r="A4" s="25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32"/>
      <c r="P4" s="32"/>
      <c r="Q4" s="32"/>
    </row>
    <row r="5" spans="1:91" x14ac:dyDescent="0.25">
      <c r="A5" s="25"/>
      <c r="B5" s="27"/>
      <c r="C5" s="27"/>
      <c r="D5" s="28"/>
      <c r="E5" s="33"/>
      <c r="F5" s="28"/>
      <c r="G5" s="28"/>
      <c r="H5" s="28"/>
      <c r="I5" s="28"/>
      <c r="J5" s="28"/>
      <c r="K5" s="28"/>
      <c r="L5" s="28"/>
      <c r="M5" s="28"/>
      <c r="N5" s="28"/>
      <c r="O5" s="32"/>
      <c r="P5" s="32"/>
      <c r="Q5" s="32"/>
    </row>
    <row r="6" spans="1:91" hidden="1" x14ac:dyDescent="0.25">
      <c r="A6" s="25"/>
      <c r="B6" s="27"/>
      <c r="C6" s="27"/>
      <c r="D6" s="34"/>
      <c r="E6" s="35"/>
      <c r="F6" s="28"/>
      <c r="G6" s="28"/>
      <c r="H6" s="28"/>
      <c r="I6" s="28"/>
      <c r="J6" s="28"/>
      <c r="K6" s="28"/>
      <c r="L6" s="28"/>
      <c r="M6" s="28"/>
      <c r="N6" s="28"/>
      <c r="O6" s="32"/>
      <c r="P6" s="32"/>
      <c r="Q6" s="32"/>
    </row>
    <row r="7" spans="1:91" hidden="1" x14ac:dyDescent="0.25">
      <c r="B7" s="5"/>
      <c r="C7" s="5"/>
      <c r="D7" s="5"/>
      <c r="E7" s="5"/>
    </row>
    <row r="8" spans="1:91" s="9" customFormat="1" ht="80.25" hidden="1" customHeight="1" x14ac:dyDescent="0.35">
      <c r="A8" s="17" t="s">
        <v>16</v>
      </c>
      <c r="B8" s="13">
        <v>0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10" t="s">
        <v>29</v>
      </c>
      <c r="P8" s="39"/>
      <c r="Q8" s="39"/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</row>
    <row r="9" spans="1:91" customFormat="1" ht="14.4" hidden="1" x14ac:dyDescent="0.3">
      <c r="A9" s="18">
        <v>0</v>
      </c>
      <c r="B9" s="15">
        <v>0</v>
      </c>
      <c r="C9" s="12" t="s">
        <v>30</v>
      </c>
      <c r="D9" s="12" t="s">
        <v>30</v>
      </c>
      <c r="E9" s="12" t="s">
        <v>30</v>
      </c>
      <c r="F9" s="12" t="s">
        <v>30</v>
      </c>
      <c r="G9" s="12" t="s">
        <v>30</v>
      </c>
      <c r="H9" s="12" t="s">
        <v>30</v>
      </c>
      <c r="I9" s="12" t="s">
        <v>30</v>
      </c>
      <c r="J9" s="12" t="s">
        <v>30</v>
      </c>
      <c r="K9" s="12" t="s">
        <v>30</v>
      </c>
      <c r="L9" s="12" t="s">
        <v>30</v>
      </c>
      <c r="M9" s="12" t="s">
        <v>30</v>
      </c>
      <c r="N9" s="12" t="s">
        <v>30</v>
      </c>
      <c r="O9" s="12" t="s">
        <v>30</v>
      </c>
      <c r="P9" s="19"/>
      <c r="Q9" s="19"/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91" s="6" customFormat="1" ht="44.25" customHeight="1" x14ac:dyDescent="0.3">
      <c r="A10" s="51" t="s">
        <v>15</v>
      </c>
      <c r="B10" s="52" t="s">
        <v>0</v>
      </c>
      <c r="C10" s="53" t="s">
        <v>1</v>
      </c>
      <c r="D10" s="53" t="s">
        <v>2</v>
      </c>
      <c r="E10" s="53" t="s">
        <v>3</v>
      </c>
      <c r="F10" s="53" t="s">
        <v>4</v>
      </c>
      <c r="G10" s="53" t="s">
        <v>5</v>
      </c>
      <c r="H10" s="53" t="s">
        <v>9</v>
      </c>
      <c r="I10" s="53" t="s">
        <v>10</v>
      </c>
      <c r="J10" s="53" t="s">
        <v>11</v>
      </c>
      <c r="K10" s="53" t="s">
        <v>12</v>
      </c>
      <c r="L10" s="53" t="s">
        <v>13</v>
      </c>
      <c r="M10" s="53" t="s">
        <v>6</v>
      </c>
      <c r="N10" s="53" t="s">
        <v>7</v>
      </c>
      <c r="O10" s="53" t="s">
        <v>40</v>
      </c>
      <c r="P10" s="53" t="s">
        <v>41</v>
      </c>
      <c r="Q10" s="54" t="s">
        <v>42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91" ht="14.4" x14ac:dyDescent="0.3">
      <c r="A11" s="55">
        <v>1</v>
      </c>
      <c r="B11" s="56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57">
        <f t="shared" ref="O11:O34" si="0">B11+C11+D11</f>
        <v>0</v>
      </c>
      <c r="P11" s="58">
        <f>SUM(H11:N11)</f>
        <v>0</v>
      </c>
      <c r="Q11" s="59">
        <f t="shared" ref="Q11:Q38" si="1">O11-P11</f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91" ht="14.4" x14ac:dyDescent="0.3">
      <c r="A12" s="60">
        <v>2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61">
        <f t="shared" si="0"/>
        <v>0</v>
      </c>
      <c r="P12" s="58">
        <f t="shared" ref="P12:P34" si="2">SUM(H12:N12)</f>
        <v>0</v>
      </c>
      <c r="Q12" s="62">
        <f t="shared" si="1"/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CM12" s="1">
        <v>8</v>
      </c>
    </row>
    <row r="13" spans="1:91" ht="14.4" x14ac:dyDescent="0.3">
      <c r="A13" s="55">
        <v>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57">
        <f t="shared" si="0"/>
        <v>0</v>
      </c>
      <c r="P13" s="58">
        <f t="shared" si="2"/>
        <v>0</v>
      </c>
      <c r="Q13" s="59">
        <f t="shared" si="1"/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 spans="1:91" ht="14.4" x14ac:dyDescent="0.3">
      <c r="A14" s="60">
        <v>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61">
        <f t="shared" si="0"/>
        <v>0</v>
      </c>
      <c r="P14" s="70">
        <f t="shared" si="2"/>
        <v>0</v>
      </c>
      <c r="Q14" s="62">
        <f t="shared" si="1"/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91" ht="14.4" x14ac:dyDescent="0.3">
      <c r="A15" s="55">
        <v>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57">
        <f t="shared" si="0"/>
        <v>0</v>
      </c>
      <c r="P15" s="58">
        <f t="shared" si="2"/>
        <v>0</v>
      </c>
      <c r="Q15" s="59">
        <f t="shared" si="1"/>
        <v>0</v>
      </c>
      <c r="R15"/>
      <c r="S15" s="11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 spans="1:91" ht="14.4" x14ac:dyDescent="0.3">
      <c r="A16" s="60">
        <v>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61">
        <f t="shared" si="0"/>
        <v>0</v>
      </c>
      <c r="P16" s="70">
        <f t="shared" si="2"/>
        <v>0</v>
      </c>
      <c r="Q16" s="62">
        <f t="shared" si="1"/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1:55" ht="14.4" x14ac:dyDescent="0.3">
      <c r="A17" s="55">
        <v>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57">
        <f t="shared" si="0"/>
        <v>0</v>
      </c>
      <c r="P17" s="58">
        <f t="shared" si="2"/>
        <v>0</v>
      </c>
      <c r="Q17" s="59">
        <f t="shared" si="1"/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 ht="14.4" x14ac:dyDescent="0.3">
      <c r="A18" s="60">
        <v>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61">
        <f t="shared" si="0"/>
        <v>0</v>
      </c>
      <c r="P18" s="70">
        <f t="shared" si="2"/>
        <v>0</v>
      </c>
      <c r="Q18" s="62">
        <f t="shared" si="1"/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5" ht="14.4" x14ac:dyDescent="0.3">
      <c r="A19" s="55">
        <v>9</v>
      </c>
      <c r="B19" s="20">
        <v>3148041</v>
      </c>
      <c r="C19" s="20">
        <v>861343</v>
      </c>
      <c r="D19" s="20">
        <v>0</v>
      </c>
      <c r="E19" s="20">
        <v>8745450</v>
      </c>
      <c r="F19" s="20">
        <v>6182145.5</v>
      </c>
      <c r="G19" s="20">
        <v>2962306</v>
      </c>
      <c r="H19" s="20">
        <v>2292367</v>
      </c>
      <c r="I19" s="20">
        <v>4717649</v>
      </c>
      <c r="J19" s="20">
        <v>4762052</v>
      </c>
      <c r="K19" s="20">
        <v>3919146.5</v>
      </c>
      <c r="L19" s="20">
        <v>2157899.2000000002</v>
      </c>
      <c r="M19" s="20">
        <v>184001.1</v>
      </c>
      <c r="N19" s="20">
        <v>505813.8</v>
      </c>
      <c r="O19" s="57">
        <f t="shared" si="0"/>
        <v>4009384</v>
      </c>
      <c r="P19" s="58">
        <f t="shared" si="2"/>
        <v>18538928.600000001</v>
      </c>
      <c r="Q19" s="59">
        <f t="shared" si="1"/>
        <v>-14529544.600000001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5" ht="14.4" x14ac:dyDescent="0.3">
      <c r="A20" s="60">
        <v>10</v>
      </c>
      <c r="B20" s="21">
        <v>0</v>
      </c>
      <c r="C20" s="21">
        <v>0</v>
      </c>
      <c r="D20" s="21">
        <v>0</v>
      </c>
      <c r="E20" s="21">
        <v>300</v>
      </c>
      <c r="F20" s="21">
        <v>128</v>
      </c>
      <c r="G20" s="21">
        <v>0</v>
      </c>
      <c r="H20" s="21">
        <v>0</v>
      </c>
      <c r="I20" s="21">
        <v>128</v>
      </c>
      <c r="J20" s="21">
        <v>164</v>
      </c>
      <c r="K20" s="21">
        <v>134</v>
      </c>
      <c r="L20" s="21">
        <v>0</v>
      </c>
      <c r="M20" s="21">
        <v>14.4</v>
      </c>
      <c r="N20" s="21">
        <v>0</v>
      </c>
      <c r="O20" s="61">
        <f t="shared" si="0"/>
        <v>0</v>
      </c>
      <c r="P20" s="70">
        <f t="shared" si="2"/>
        <v>440.4</v>
      </c>
      <c r="Q20" s="62">
        <f t="shared" si="1"/>
        <v>-440.4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 ht="14.4" x14ac:dyDescent="0.3">
      <c r="A21" s="55">
        <v>11</v>
      </c>
      <c r="B21" s="20">
        <v>0</v>
      </c>
      <c r="C21" s="20">
        <v>0</v>
      </c>
      <c r="D21" s="20">
        <v>0</v>
      </c>
      <c r="E21" s="20">
        <v>1785</v>
      </c>
      <c r="F21" s="20">
        <v>759</v>
      </c>
      <c r="G21" s="20">
        <v>0</v>
      </c>
      <c r="H21" s="20">
        <v>0</v>
      </c>
      <c r="I21" s="20">
        <v>759</v>
      </c>
      <c r="J21" s="20">
        <v>984.5</v>
      </c>
      <c r="K21" s="20">
        <v>795</v>
      </c>
      <c r="L21" s="20">
        <v>0</v>
      </c>
      <c r="M21" s="20">
        <v>83.4</v>
      </c>
      <c r="N21" s="20">
        <v>0</v>
      </c>
      <c r="O21" s="57">
        <f t="shared" si="0"/>
        <v>0</v>
      </c>
      <c r="P21" s="58">
        <f t="shared" si="2"/>
        <v>2621.9</v>
      </c>
      <c r="Q21" s="59">
        <f t="shared" si="1"/>
        <v>-2621.9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5" ht="14.4" x14ac:dyDescent="0.3">
      <c r="A22" s="60">
        <v>12</v>
      </c>
      <c r="B22" s="21">
        <v>0</v>
      </c>
      <c r="C22" s="21">
        <v>0</v>
      </c>
      <c r="D22" s="21">
        <v>0</v>
      </c>
      <c r="E22" s="21">
        <v>1744</v>
      </c>
      <c r="F22" s="21">
        <v>707.5</v>
      </c>
      <c r="G22" s="21">
        <v>0</v>
      </c>
      <c r="H22" s="21">
        <v>0</v>
      </c>
      <c r="I22" s="21">
        <v>706</v>
      </c>
      <c r="J22" s="21">
        <v>986</v>
      </c>
      <c r="K22" s="21">
        <v>753</v>
      </c>
      <c r="L22" s="21">
        <v>0</v>
      </c>
      <c r="M22" s="21">
        <v>87.5</v>
      </c>
      <c r="N22" s="21">
        <v>0</v>
      </c>
      <c r="O22" s="61">
        <f t="shared" si="0"/>
        <v>0</v>
      </c>
      <c r="P22" s="70">
        <f t="shared" si="2"/>
        <v>2532.5</v>
      </c>
      <c r="Q22" s="62">
        <f t="shared" si="1"/>
        <v>-2532.5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 spans="1:55" ht="14.4" x14ac:dyDescent="0.3">
      <c r="A23" s="55">
        <v>13</v>
      </c>
      <c r="B23" s="20">
        <v>0</v>
      </c>
      <c r="C23" s="20">
        <v>0</v>
      </c>
      <c r="D23" s="20">
        <v>0</v>
      </c>
      <c r="E23" s="20">
        <v>1751</v>
      </c>
      <c r="F23" s="20">
        <v>705</v>
      </c>
      <c r="G23" s="20">
        <v>0</v>
      </c>
      <c r="H23" s="20">
        <v>0</v>
      </c>
      <c r="I23" s="20">
        <v>703</v>
      </c>
      <c r="J23" s="20">
        <v>991</v>
      </c>
      <c r="K23" s="20">
        <v>753</v>
      </c>
      <c r="L23" s="20">
        <v>0</v>
      </c>
      <c r="M23" s="20">
        <v>85.1</v>
      </c>
      <c r="N23" s="20">
        <v>0</v>
      </c>
      <c r="O23" s="57">
        <f t="shared" si="0"/>
        <v>0</v>
      </c>
      <c r="P23" s="58">
        <f t="shared" si="2"/>
        <v>2532.1</v>
      </c>
      <c r="Q23" s="59">
        <f t="shared" si="1"/>
        <v>-2532.1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1:55" ht="14.4" x14ac:dyDescent="0.3">
      <c r="A24" s="60">
        <v>14</v>
      </c>
      <c r="B24" s="21">
        <v>0</v>
      </c>
      <c r="C24" s="21">
        <v>0</v>
      </c>
      <c r="D24" s="21">
        <v>0</v>
      </c>
      <c r="E24" s="21">
        <v>1743</v>
      </c>
      <c r="F24" s="21">
        <v>704</v>
      </c>
      <c r="G24" s="21">
        <v>0</v>
      </c>
      <c r="H24" s="21">
        <v>0</v>
      </c>
      <c r="I24" s="21">
        <v>703</v>
      </c>
      <c r="J24" s="21">
        <v>985</v>
      </c>
      <c r="K24" s="21">
        <v>752.8</v>
      </c>
      <c r="L24" s="21">
        <v>0</v>
      </c>
      <c r="M24" s="21">
        <v>83.2</v>
      </c>
      <c r="N24" s="21">
        <v>0</v>
      </c>
      <c r="O24" s="61">
        <f t="shared" si="0"/>
        <v>0</v>
      </c>
      <c r="P24" s="70">
        <f t="shared" si="2"/>
        <v>2524</v>
      </c>
      <c r="Q24" s="62">
        <f t="shared" si="1"/>
        <v>-2524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 spans="1:55" ht="14.4" x14ac:dyDescent="0.3">
      <c r="A25" s="55">
        <v>15</v>
      </c>
      <c r="B25" s="20">
        <v>0</v>
      </c>
      <c r="C25" s="20">
        <v>0</v>
      </c>
      <c r="D25" s="20">
        <v>0</v>
      </c>
      <c r="E25" s="20">
        <v>871</v>
      </c>
      <c r="F25" s="20">
        <v>352</v>
      </c>
      <c r="G25" s="20">
        <v>0</v>
      </c>
      <c r="H25" s="20">
        <v>0</v>
      </c>
      <c r="I25" s="20">
        <v>350.5</v>
      </c>
      <c r="J25" s="20">
        <v>492</v>
      </c>
      <c r="K25" s="20">
        <v>376.8</v>
      </c>
      <c r="L25" s="20">
        <v>0</v>
      </c>
      <c r="M25" s="20">
        <v>41.6</v>
      </c>
      <c r="N25" s="20">
        <v>0</v>
      </c>
      <c r="O25" s="57">
        <f t="shared" si="0"/>
        <v>0</v>
      </c>
      <c r="P25" s="58">
        <f t="shared" si="2"/>
        <v>1260.8999999999999</v>
      </c>
      <c r="Q25" s="59">
        <f t="shared" si="1"/>
        <v>-1260.8999999999999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 spans="1:55" ht="14.4" x14ac:dyDescent="0.3">
      <c r="A26" s="60">
        <v>16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61">
        <f t="shared" si="0"/>
        <v>0</v>
      </c>
      <c r="P26" s="70">
        <f t="shared" si="2"/>
        <v>0</v>
      </c>
      <c r="Q26" s="62">
        <f t="shared" si="1"/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55" ht="14.4" x14ac:dyDescent="0.3">
      <c r="A27" s="55">
        <v>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57">
        <f t="shared" si="0"/>
        <v>0</v>
      </c>
      <c r="P27" s="58">
        <f t="shared" si="2"/>
        <v>0</v>
      </c>
      <c r="Q27" s="59">
        <f t="shared" si="1"/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55" ht="14.4" x14ac:dyDescent="0.3">
      <c r="A28" s="60">
        <v>18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61">
        <f t="shared" si="0"/>
        <v>0</v>
      </c>
      <c r="P28" s="70">
        <f t="shared" si="2"/>
        <v>0</v>
      </c>
      <c r="Q28" s="62">
        <f t="shared" si="1"/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 spans="1:55" ht="14.4" x14ac:dyDescent="0.3">
      <c r="A29" s="55">
        <v>19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57">
        <f t="shared" si="0"/>
        <v>0</v>
      </c>
      <c r="P29" s="58">
        <f t="shared" si="2"/>
        <v>0</v>
      </c>
      <c r="Q29" s="59">
        <f t="shared" si="1"/>
        <v>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ht="14.4" x14ac:dyDescent="0.3">
      <c r="A30" s="60">
        <v>20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61">
        <f t="shared" si="0"/>
        <v>0</v>
      </c>
      <c r="P30" s="70">
        <f t="shared" si="2"/>
        <v>0</v>
      </c>
      <c r="Q30" s="62">
        <f t="shared" si="1"/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ht="14.4" x14ac:dyDescent="0.3">
      <c r="A31" s="55">
        <v>21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57">
        <f t="shared" si="0"/>
        <v>0</v>
      </c>
      <c r="P31" s="58">
        <f t="shared" si="2"/>
        <v>0</v>
      </c>
      <c r="Q31" s="59">
        <f t="shared" si="1"/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ht="14.4" x14ac:dyDescent="0.3">
      <c r="A32" s="60">
        <v>22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61">
        <f t="shared" si="0"/>
        <v>0</v>
      </c>
      <c r="P32" s="70">
        <f t="shared" si="2"/>
        <v>0</v>
      </c>
      <c r="Q32" s="62">
        <f t="shared" si="1"/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ht="14.4" x14ac:dyDescent="0.3">
      <c r="A33" s="55">
        <v>23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57">
        <f t="shared" si="0"/>
        <v>0</v>
      </c>
      <c r="P33" s="58">
        <f t="shared" si="2"/>
        <v>0</v>
      </c>
      <c r="Q33" s="59">
        <f t="shared" si="1"/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ht="14.4" x14ac:dyDescent="0.3">
      <c r="A34" s="60">
        <v>24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61">
        <f t="shared" si="0"/>
        <v>0</v>
      </c>
      <c r="P34" s="70">
        <f t="shared" si="2"/>
        <v>0</v>
      </c>
      <c r="Q34" s="62">
        <f t="shared" si="1"/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s="7" customFormat="1" ht="14.4" x14ac:dyDescent="0.3">
      <c r="A35" s="63" t="s">
        <v>35</v>
      </c>
      <c r="B35" s="22">
        <f>SUBTOTAL(9,B11:B34)</f>
        <v>3148041</v>
      </c>
      <c r="C35" s="22">
        <f t="shared" ref="C35:P35" si="3">SUBTOTAL(9,C11:C34)</f>
        <v>861343</v>
      </c>
      <c r="D35" s="22">
        <f t="shared" si="3"/>
        <v>0</v>
      </c>
      <c r="E35" s="22">
        <f t="shared" si="3"/>
        <v>8753644</v>
      </c>
      <c r="F35" s="22">
        <f t="shared" si="3"/>
        <v>6185501</v>
      </c>
      <c r="G35" s="22">
        <f t="shared" si="3"/>
        <v>2962306</v>
      </c>
      <c r="H35" s="22">
        <f t="shared" si="3"/>
        <v>2292367</v>
      </c>
      <c r="I35" s="22">
        <f t="shared" si="3"/>
        <v>4720998.5</v>
      </c>
      <c r="J35" s="22">
        <f t="shared" si="3"/>
        <v>4766654.5</v>
      </c>
      <c r="K35" s="22">
        <f t="shared" si="3"/>
        <v>3922711.0999999996</v>
      </c>
      <c r="L35" s="22">
        <f t="shared" si="3"/>
        <v>2157899.2000000002</v>
      </c>
      <c r="M35" s="22">
        <f t="shared" si="3"/>
        <v>184396.30000000002</v>
      </c>
      <c r="N35" s="22">
        <f t="shared" si="3"/>
        <v>505813.8</v>
      </c>
      <c r="O35" s="22">
        <f t="shared" si="3"/>
        <v>4009384</v>
      </c>
      <c r="P35" s="22">
        <f t="shared" si="3"/>
        <v>18550840.399999999</v>
      </c>
      <c r="Q35" s="64">
        <f t="shared" si="1"/>
        <v>-14541456.399999999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ht="14.4" x14ac:dyDescent="0.3">
      <c r="A36" s="65" t="s">
        <v>32</v>
      </c>
      <c r="B36" s="23">
        <f>MIN(B11:B34)</f>
        <v>0</v>
      </c>
      <c r="C36" s="23">
        <f t="shared" ref="C36:P36" si="4">MIN(C11:C34)</f>
        <v>0</v>
      </c>
      <c r="D36" s="23">
        <f t="shared" si="4"/>
        <v>0</v>
      </c>
      <c r="E36" s="23">
        <f t="shared" si="4"/>
        <v>0</v>
      </c>
      <c r="F36" s="23">
        <f t="shared" si="4"/>
        <v>0</v>
      </c>
      <c r="G36" s="23">
        <f t="shared" si="4"/>
        <v>0</v>
      </c>
      <c r="H36" s="23">
        <f t="shared" si="4"/>
        <v>0</v>
      </c>
      <c r="I36" s="23">
        <f t="shared" si="4"/>
        <v>0</v>
      </c>
      <c r="J36" s="23">
        <f t="shared" si="4"/>
        <v>0</v>
      </c>
      <c r="K36" s="23">
        <f t="shared" si="4"/>
        <v>0</v>
      </c>
      <c r="L36" s="23">
        <f t="shared" si="4"/>
        <v>0</v>
      </c>
      <c r="M36" s="23">
        <f t="shared" si="4"/>
        <v>0</v>
      </c>
      <c r="N36" s="23">
        <f t="shared" si="4"/>
        <v>0</v>
      </c>
      <c r="O36" s="23">
        <f t="shared" si="4"/>
        <v>0</v>
      </c>
      <c r="P36" s="23">
        <f t="shared" si="4"/>
        <v>0</v>
      </c>
      <c r="Q36" s="66">
        <f t="shared" si="1"/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 ht="14.4" x14ac:dyDescent="0.3">
      <c r="A37" s="67" t="s">
        <v>33</v>
      </c>
      <c r="B37" s="22">
        <f>MAX(B11:B34)</f>
        <v>3148041</v>
      </c>
      <c r="C37" s="22">
        <f t="shared" ref="C37:P37" si="5">MAX(C11:C34)</f>
        <v>861343</v>
      </c>
      <c r="D37" s="22">
        <f t="shared" si="5"/>
        <v>0</v>
      </c>
      <c r="E37" s="22">
        <f t="shared" si="5"/>
        <v>8745450</v>
      </c>
      <c r="F37" s="22">
        <f t="shared" si="5"/>
        <v>6182145.5</v>
      </c>
      <c r="G37" s="22">
        <f t="shared" si="5"/>
        <v>2962306</v>
      </c>
      <c r="H37" s="22">
        <f t="shared" si="5"/>
        <v>2292367</v>
      </c>
      <c r="I37" s="22">
        <f t="shared" si="5"/>
        <v>4717649</v>
      </c>
      <c r="J37" s="22">
        <f t="shared" si="5"/>
        <v>4762052</v>
      </c>
      <c r="K37" s="22">
        <f t="shared" si="5"/>
        <v>3919146.5</v>
      </c>
      <c r="L37" s="22">
        <f t="shared" si="5"/>
        <v>2157899.2000000002</v>
      </c>
      <c r="M37" s="22">
        <f t="shared" si="5"/>
        <v>184001.1</v>
      </c>
      <c r="N37" s="22">
        <f t="shared" si="5"/>
        <v>505813.8</v>
      </c>
      <c r="O37" s="22">
        <f t="shared" si="5"/>
        <v>4009384</v>
      </c>
      <c r="P37" s="22">
        <f t="shared" si="5"/>
        <v>18538928.600000001</v>
      </c>
      <c r="Q37" s="64">
        <f t="shared" si="1"/>
        <v>-14529544.600000001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ht="14.4" x14ac:dyDescent="0.3">
      <c r="A38" s="68" t="s">
        <v>34</v>
      </c>
      <c r="B38" s="40">
        <f>SUBTOTAL(1,B11:B34)</f>
        <v>131168.375</v>
      </c>
      <c r="C38" s="40">
        <f t="shared" ref="C38:P38" si="6">SUBTOTAL(1,C11:C34)</f>
        <v>35889.291666666664</v>
      </c>
      <c r="D38" s="40">
        <f t="shared" si="6"/>
        <v>0</v>
      </c>
      <c r="E38" s="40">
        <f t="shared" si="6"/>
        <v>364735.16666666669</v>
      </c>
      <c r="F38" s="40">
        <f t="shared" si="6"/>
        <v>257729.20833333334</v>
      </c>
      <c r="G38" s="40">
        <f t="shared" si="6"/>
        <v>123429.41666666667</v>
      </c>
      <c r="H38" s="40">
        <f t="shared" si="6"/>
        <v>95515.291666666672</v>
      </c>
      <c r="I38" s="40">
        <f t="shared" si="6"/>
        <v>196708.27083333334</v>
      </c>
      <c r="J38" s="40">
        <f t="shared" si="6"/>
        <v>198610.60416666666</v>
      </c>
      <c r="K38" s="40">
        <f t="shared" si="6"/>
        <v>163446.29583333331</v>
      </c>
      <c r="L38" s="40">
        <f t="shared" si="6"/>
        <v>89912.466666666674</v>
      </c>
      <c r="M38" s="40">
        <f t="shared" si="6"/>
        <v>7683.1791666666677</v>
      </c>
      <c r="N38" s="40">
        <f t="shared" si="6"/>
        <v>21075.575000000001</v>
      </c>
      <c r="O38" s="40">
        <f t="shared" si="6"/>
        <v>167057.66666666666</v>
      </c>
      <c r="P38" s="40">
        <f t="shared" si="6"/>
        <v>772951.68333333323</v>
      </c>
      <c r="Q38" s="69">
        <f t="shared" si="1"/>
        <v>-605894.0166666666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ht="14.4" x14ac:dyDescent="0.3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5" ht="15.6" x14ac:dyDescent="0.3">
      <c r="B40" s="2"/>
      <c r="K40" s="78"/>
      <c r="L40" s="78"/>
      <c r="M40" s="78"/>
      <c r="N40" s="78"/>
      <c r="O40" s="78"/>
      <c r="P40" s="38"/>
      <c r="Q40" s="38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 ht="15.6" x14ac:dyDescent="0.3">
      <c r="B41" s="2"/>
      <c r="L41" s="81" t="str">
        <f ca="1">"Ngày "&amp;DAY(TODAY())&amp;", tháng "&amp;MONTH(TODAY())&amp;", năm "&amp;YEAR(TODAY())</f>
        <v>Ngày 28, tháng 3, năm 2022</v>
      </c>
      <c r="M41" s="81"/>
      <c r="N41" s="81"/>
      <c r="O41" s="81"/>
      <c r="P41" s="81"/>
      <c r="Q41" s="8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 customFormat="1" ht="18.75" customHeight="1" x14ac:dyDescent="0.3">
      <c r="A42" s="77" t="s">
        <v>36</v>
      </c>
      <c r="B42" s="77"/>
      <c r="C42" s="77"/>
      <c r="D42" s="77"/>
      <c r="E42" s="77"/>
      <c r="F42" s="81" t="s">
        <v>37</v>
      </c>
      <c r="G42" s="81"/>
      <c r="H42" s="81"/>
      <c r="I42" s="81"/>
      <c r="J42" s="81"/>
      <c r="K42" s="81"/>
      <c r="L42" s="81" t="s">
        <v>38</v>
      </c>
      <c r="M42" s="81"/>
      <c r="N42" s="81"/>
      <c r="O42" s="81"/>
      <c r="P42" s="81"/>
      <c r="Q42" s="81"/>
    </row>
    <row r="43" spans="1:55" ht="14.4" x14ac:dyDescent="0.3">
      <c r="B43" s="1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 ht="14.4" x14ac:dyDescent="0.3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5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</sheetData>
  <mergeCells count="8">
    <mergeCell ref="A42:E42"/>
    <mergeCell ref="K40:O40"/>
    <mergeCell ref="A1:C1"/>
    <mergeCell ref="E1:M1"/>
    <mergeCell ref="L41:Q41"/>
    <mergeCell ref="L42:Q42"/>
    <mergeCell ref="F42:K42"/>
    <mergeCell ref="E2:M2"/>
  </mergeCells>
  <printOptions horizontalCentered="1"/>
  <pageMargins left="0.1" right="0.1" top="0.3" bottom="0.3" header="0.3" footer="0.3"/>
  <pageSetup paperSize="9" fitToHeight="10" orientation="landscape" r:id="rId1"/>
  <ignoredErrors>
    <ignoredError sqref="P11:P34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pageSetUpPr fitToPage="1"/>
  </sheetPr>
  <dimension ref="A1:Q52"/>
  <sheetViews>
    <sheetView showGridLines="0" zoomScale="85" zoomScaleNormal="85" zoomScaleSheetLayoutView="100" workbookViewId="0">
      <selection activeCell="E21" sqref="E21"/>
    </sheetView>
  </sheetViews>
  <sheetFormatPr defaultColWidth="12.6640625" defaultRowHeight="13.8" x14ac:dyDescent="0.25"/>
  <cols>
    <col min="1" max="4" width="12.6640625" style="8" customWidth="1"/>
    <col min="5" max="16384" width="12.6640625" style="8"/>
  </cols>
  <sheetData>
    <row r="1" spans="1:17" ht="60" customHeight="1" x14ac:dyDescent="0.3">
      <c r="A1" s="79" t="s">
        <v>56</v>
      </c>
      <c r="B1" s="79"/>
      <c r="C1" s="79"/>
      <c r="E1" s="80" t="s">
        <v>39</v>
      </c>
      <c r="F1" s="80"/>
      <c r="G1" s="80"/>
      <c r="H1" s="80"/>
      <c r="I1" s="80"/>
      <c r="J1" s="80"/>
      <c r="K1" s="80"/>
      <c r="L1" s="80"/>
      <c r="M1" s="80"/>
      <c r="N1" s="24"/>
      <c r="O1" s="24"/>
      <c r="P1" s="24"/>
      <c r="Q1" s="24"/>
    </row>
    <row r="2" spans="1:17" ht="45" customHeight="1" x14ac:dyDescent="0.25">
      <c r="A2" s="16"/>
      <c r="B2" s="41"/>
      <c r="D2" s="41"/>
      <c r="E2" s="82" t="s">
        <v>57</v>
      </c>
      <c r="F2" s="82"/>
      <c r="G2" s="82"/>
      <c r="H2" s="82"/>
      <c r="I2" s="82"/>
      <c r="J2" s="82"/>
      <c r="K2" s="82"/>
      <c r="L2" s="82"/>
      <c r="M2" s="82"/>
      <c r="N2" s="41"/>
      <c r="O2" s="41"/>
      <c r="P2" s="41"/>
      <c r="Q2" s="41"/>
    </row>
    <row r="3" spans="1:17" ht="15.6" x14ac:dyDescent="0.3">
      <c r="A3" s="25"/>
      <c r="B3" s="26"/>
      <c r="F3" s="36" t="s">
        <v>14</v>
      </c>
      <c r="G3" s="29">
        <f>DataNgay!G3</f>
        <v>43374</v>
      </c>
      <c r="H3" s="30"/>
      <c r="I3" s="28"/>
      <c r="J3" s="1"/>
      <c r="K3" s="31" t="s">
        <v>31</v>
      </c>
      <c r="M3" s="28"/>
      <c r="N3" s="28"/>
      <c r="O3" s="32"/>
      <c r="P3" s="32"/>
      <c r="Q3" s="32"/>
    </row>
    <row r="4" spans="1:17" ht="15.6" x14ac:dyDescent="0.3">
      <c r="A4" s="25"/>
      <c r="B4" s="26"/>
      <c r="C4" s="27"/>
      <c r="D4" s="27"/>
      <c r="E4" s="28"/>
      <c r="F4" s="36"/>
      <c r="G4" s="29"/>
      <c r="H4" s="30"/>
      <c r="I4" s="28"/>
      <c r="J4" s="1"/>
      <c r="K4" s="31"/>
      <c r="L4" s="19"/>
      <c r="M4" s="28"/>
      <c r="N4" s="28"/>
      <c r="O4" s="32"/>
      <c r="P4" s="32"/>
      <c r="Q4" s="32"/>
    </row>
    <row r="5" spans="1:17" ht="14.4" x14ac:dyDescent="0.3">
      <c r="A5" s="44" t="s">
        <v>43</v>
      </c>
      <c r="B5" s="44" t="s">
        <v>44</v>
      </c>
      <c r="C5" s="44" t="s">
        <v>45</v>
      </c>
      <c r="D5" s="44" t="s">
        <v>46</v>
      </c>
      <c r="E5" s="42"/>
      <c r="G5" s="43"/>
    </row>
    <row r="6" spans="1:17" ht="14.4" x14ac:dyDescent="0.3">
      <c r="A6" s="47">
        <v>1</v>
      </c>
      <c r="B6" s="48">
        <v>0</v>
      </c>
      <c r="C6" s="48">
        <v>0</v>
      </c>
      <c r="D6" s="48">
        <v>0</v>
      </c>
      <c r="E6" s="42"/>
    </row>
    <row r="7" spans="1:17" ht="14.4" x14ac:dyDescent="0.3">
      <c r="A7" s="47">
        <v>2</v>
      </c>
      <c r="B7" s="48">
        <v>0</v>
      </c>
      <c r="C7" s="48">
        <v>0</v>
      </c>
      <c r="D7" s="48">
        <v>0</v>
      </c>
      <c r="E7" s="42"/>
    </row>
    <row r="8" spans="1:17" x14ac:dyDescent="0.25">
      <c r="A8" s="47">
        <v>3</v>
      </c>
      <c r="B8" s="48">
        <v>0</v>
      </c>
      <c r="C8" s="48">
        <v>0</v>
      </c>
      <c r="D8" s="48">
        <v>0</v>
      </c>
      <c r="F8" s="8" t="s">
        <v>8</v>
      </c>
      <c r="G8" s="8" t="s">
        <v>0</v>
      </c>
      <c r="H8" s="8" t="s">
        <v>1</v>
      </c>
      <c r="I8" s="8" t="s">
        <v>2</v>
      </c>
    </row>
    <row r="9" spans="1:17" x14ac:dyDescent="0.25">
      <c r="A9" s="47">
        <v>4</v>
      </c>
      <c r="B9" s="48">
        <v>0</v>
      </c>
      <c r="C9" s="48">
        <v>0</v>
      </c>
      <c r="D9" s="48">
        <v>0</v>
      </c>
      <c r="G9" s="8">
        <f>GETPIVOTDATA("Tổng HP1",$A$5)</f>
        <v>3148041</v>
      </c>
      <c r="H9" s="8">
        <f>GETPIVOTDATA("Tổng HP2",$A$5)</f>
        <v>13739</v>
      </c>
      <c r="I9" s="8">
        <f>GETPIVOTDATA("Tổng TĐ",$A$5)</f>
        <v>0</v>
      </c>
    </row>
    <row r="10" spans="1:17" x14ac:dyDescent="0.25">
      <c r="A10" s="47">
        <v>5</v>
      </c>
      <c r="B10" s="48">
        <v>0</v>
      </c>
      <c r="C10" s="48">
        <v>0</v>
      </c>
      <c r="D10" s="48">
        <v>0</v>
      </c>
    </row>
    <row r="11" spans="1:17" x14ac:dyDescent="0.25">
      <c r="A11" s="47">
        <v>6</v>
      </c>
      <c r="B11" s="48">
        <v>0</v>
      </c>
      <c r="C11" s="48">
        <v>0</v>
      </c>
      <c r="D11" s="48">
        <v>0</v>
      </c>
    </row>
    <row r="12" spans="1:17" x14ac:dyDescent="0.25">
      <c r="A12" s="47">
        <v>7</v>
      </c>
      <c r="B12" s="48">
        <v>0</v>
      </c>
      <c r="C12" s="48">
        <v>0</v>
      </c>
      <c r="D12" s="48">
        <v>0</v>
      </c>
    </row>
    <row r="13" spans="1:17" x14ac:dyDescent="0.25">
      <c r="A13" s="47">
        <v>8</v>
      </c>
      <c r="B13" s="48">
        <v>0</v>
      </c>
      <c r="C13" s="48">
        <v>0</v>
      </c>
      <c r="D13" s="48">
        <v>0</v>
      </c>
    </row>
    <row r="14" spans="1:17" x14ac:dyDescent="0.25">
      <c r="A14" s="47">
        <v>9</v>
      </c>
      <c r="B14" s="48">
        <v>0</v>
      </c>
      <c r="C14" s="48">
        <v>0</v>
      </c>
      <c r="D14" s="48">
        <v>0</v>
      </c>
    </row>
    <row r="15" spans="1:17" x14ac:dyDescent="0.25">
      <c r="A15" s="47">
        <v>10</v>
      </c>
      <c r="B15" s="48">
        <v>3145975</v>
      </c>
      <c r="C15" s="48">
        <v>220</v>
      </c>
      <c r="D15" s="48">
        <v>0</v>
      </c>
    </row>
    <row r="16" spans="1:17" x14ac:dyDescent="0.25">
      <c r="A16" s="47">
        <v>11</v>
      </c>
      <c r="B16" s="48">
        <v>2066</v>
      </c>
      <c r="C16" s="48">
        <v>4</v>
      </c>
      <c r="D16" s="48">
        <v>0</v>
      </c>
    </row>
    <row r="17" spans="1:7" x14ac:dyDescent="0.25">
      <c r="A17" s="47">
        <v>12</v>
      </c>
      <c r="B17" s="48">
        <v>0</v>
      </c>
      <c r="C17" s="48">
        <v>48</v>
      </c>
      <c r="D17" s="48">
        <v>0</v>
      </c>
    </row>
    <row r="18" spans="1:7" x14ac:dyDescent="0.25">
      <c r="A18" s="47">
        <v>13</v>
      </c>
      <c r="B18" s="48">
        <v>0</v>
      </c>
      <c r="C18" s="48">
        <v>3422</v>
      </c>
      <c r="D18" s="48">
        <v>0</v>
      </c>
    </row>
    <row r="19" spans="1:7" x14ac:dyDescent="0.25">
      <c r="A19" s="47">
        <v>14</v>
      </c>
      <c r="B19" s="48">
        <v>0</v>
      </c>
      <c r="C19" s="48">
        <v>1658</v>
      </c>
      <c r="D19" s="48">
        <v>0</v>
      </c>
    </row>
    <row r="20" spans="1:7" x14ac:dyDescent="0.25">
      <c r="A20" s="47">
        <v>15</v>
      </c>
      <c r="B20" s="48">
        <v>0</v>
      </c>
      <c r="C20" s="48">
        <v>2513</v>
      </c>
      <c r="D20" s="48">
        <v>0</v>
      </c>
    </row>
    <row r="21" spans="1:7" x14ac:dyDescent="0.25">
      <c r="A21" s="47">
        <v>16</v>
      </c>
      <c r="B21" s="48">
        <v>0</v>
      </c>
      <c r="C21" s="48">
        <v>2662</v>
      </c>
      <c r="D21" s="48">
        <v>0</v>
      </c>
    </row>
    <row r="22" spans="1:7" x14ac:dyDescent="0.25">
      <c r="A22" s="47">
        <v>17</v>
      </c>
      <c r="B22" s="48">
        <v>0</v>
      </c>
      <c r="C22" s="48">
        <v>2797</v>
      </c>
      <c r="D22" s="48">
        <v>0</v>
      </c>
    </row>
    <row r="23" spans="1:7" x14ac:dyDescent="0.25">
      <c r="A23" s="47">
        <v>18</v>
      </c>
      <c r="B23" s="48">
        <v>0</v>
      </c>
      <c r="C23" s="48">
        <v>415</v>
      </c>
      <c r="D23" s="48">
        <v>0</v>
      </c>
    </row>
    <row r="24" spans="1:7" x14ac:dyDescent="0.25">
      <c r="A24" s="47">
        <v>19</v>
      </c>
      <c r="B24" s="48">
        <v>0</v>
      </c>
      <c r="C24" s="48">
        <v>0</v>
      </c>
      <c r="D24" s="48">
        <v>0</v>
      </c>
    </row>
    <row r="25" spans="1:7" x14ac:dyDescent="0.25">
      <c r="A25" s="47">
        <v>20</v>
      </c>
      <c r="B25" s="48">
        <v>0</v>
      </c>
      <c r="C25" s="48">
        <v>0</v>
      </c>
      <c r="D25" s="48">
        <v>0</v>
      </c>
    </row>
    <row r="26" spans="1:7" x14ac:dyDescent="0.25">
      <c r="A26" s="47">
        <v>21</v>
      </c>
      <c r="B26" s="48">
        <v>0</v>
      </c>
      <c r="C26" s="48">
        <v>0</v>
      </c>
      <c r="D26" s="48">
        <v>0</v>
      </c>
    </row>
    <row r="27" spans="1:7" x14ac:dyDescent="0.25">
      <c r="A27" s="47">
        <v>22</v>
      </c>
      <c r="B27" s="48">
        <v>0</v>
      </c>
      <c r="C27" s="48">
        <v>0</v>
      </c>
      <c r="D27" s="48">
        <v>0</v>
      </c>
    </row>
    <row r="28" spans="1:7" x14ac:dyDescent="0.25">
      <c r="A28" s="47">
        <v>23</v>
      </c>
      <c r="B28" s="48">
        <v>0</v>
      </c>
      <c r="C28" s="48">
        <v>0</v>
      </c>
      <c r="D28" s="48">
        <v>0</v>
      </c>
    </row>
    <row r="29" spans="1:7" x14ac:dyDescent="0.25">
      <c r="A29" s="47">
        <v>24</v>
      </c>
      <c r="B29" s="48">
        <v>0</v>
      </c>
      <c r="C29" s="48">
        <v>0</v>
      </c>
      <c r="D29" s="48">
        <v>0</v>
      </c>
    </row>
    <row r="30" spans="1:7" x14ac:dyDescent="0.25">
      <c r="A30" s="44" t="s">
        <v>8</v>
      </c>
      <c r="B30" s="45">
        <v>3148041</v>
      </c>
      <c r="C30" s="45">
        <v>13739</v>
      </c>
      <c r="D30" s="45">
        <v>0</v>
      </c>
    </row>
    <row r="31" spans="1:7" x14ac:dyDescent="0.25">
      <c r="A31" s="46" t="s">
        <v>47</v>
      </c>
      <c r="B31" s="49">
        <f>AVERAGE(B6:B29)</f>
        <v>131168.375</v>
      </c>
      <c r="C31" s="49">
        <f t="shared" ref="C31:D31" si="0">AVERAGE(C6:C29)</f>
        <v>572.45833333333337</v>
      </c>
      <c r="D31" s="46">
        <f t="shared" si="0"/>
        <v>0</v>
      </c>
    </row>
    <row r="32" spans="1:7" ht="14.4" x14ac:dyDescent="0.3">
      <c r="A32" s="42"/>
      <c r="B32" s="42"/>
      <c r="C32" s="42"/>
      <c r="D32" s="42"/>
      <c r="G32" s="50"/>
    </row>
    <row r="33" spans="1:17" ht="14.4" x14ac:dyDescent="0.3">
      <c r="A33" s="42"/>
      <c r="B33" s="42"/>
      <c r="C33" s="42"/>
      <c r="D33" s="42"/>
      <c r="G33" s="50"/>
      <c r="I33" s="50"/>
    </row>
    <row r="34" spans="1:17" s="50" customFormat="1" x14ac:dyDescent="0.25">
      <c r="L34" s="83" t="str">
        <f ca="1">"Ngày "&amp;DAY(TODAY())&amp;", tháng "&amp;MONTH(TODAY())&amp;", năm "&amp;YEAR(TODAY())</f>
        <v>Ngày 28, tháng 3, năm 2022</v>
      </c>
      <c r="M34" s="83"/>
      <c r="N34" s="83"/>
      <c r="O34" s="83"/>
      <c r="P34" s="83"/>
      <c r="Q34" s="83"/>
    </row>
    <row r="35" spans="1:17" s="50" customFormat="1" ht="15" customHeight="1" x14ac:dyDescent="0.25">
      <c r="A35" s="83" t="s">
        <v>48</v>
      </c>
      <c r="B35" s="83"/>
      <c r="C35" s="83"/>
      <c r="D35" s="83"/>
      <c r="E35" s="83"/>
      <c r="F35" s="83" t="s">
        <v>37</v>
      </c>
      <c r="G35" s="83"/>
      <c r="H35" s="83"/>
      <c r="I35" s="83"/>
      <c r="J35" s="83"/>
      <c r="K35" s="83"/>
      <c r="L35" s="83" t="s">
        <v>49</v>
      </c>
      <c r="M35" s="83"/>
      <c r="N35" s="83"/>
      <c r="O35" s="83"/>
      <c r="P35" s="83"/>
      <c r="Q35" s="83"/>
    </row>
    <row r="36" spans="1:17" ht="14.4" x14ac:dyDescent="0.3">
      <c r="A36" s="42"/>
      <c r="B36" s="42"/>
      <c r="C36" s="42"/>
      <c r="D36" s="42"/>
    </row>
    <row r="37" spans="1:17" ht="14.4" x14ac:dyDescent="0.3">
      <c r="A37" s="42"/>
      <c r="B37" s="42"/>
      <c r="C37" s="42"/>
      <c r="D37" s="42"/>
    </row>
    <row r="38" spans="1:17" ht="14.4" x14ac:dyDescent="0.3">
      <c r="A38" s="42"/>
      <c r="B38" s="42"/>
      <c r="C38" s="42"/>
      <c r="D38" s="42"/>
    </row>
    <row r="39" spans="1:17" ht="14.4" x14ac:dyDescent="0.3">
      <c r="A39" s="42"/>
      <c r="B39" s="42"/>
      <c r="C39" s="42"/>
      <c r="D39" s="42"/>
    </row>
    <row r="40" spans="1:17" ht="14.4" x14ac:dyDescent="0.3">
      <c r="A40" s="42"/>
      <c r="B40" s="42"/>
      <c r="C40" s="42"/>
      <c r="D40" s="42"/>
    </row>
    <row r="41" spans="1:17" ht="14.4" x14ac:dyDescent="0.3">
      <c r="A41" s="42"/>
      <c r="B41" s="42"/>
      <c r="C41" s="42"/>
      <c r="D41" s="42"/>
      <c r="F41"/>
    </row>
    <row r="42" spans="1:17" ht="14.4" x14ac:dyDescent="0.3">
      <c r="A42" s="42"/>
      <c r="B42" s="42"/>
      <c r="C42" s="42"/>
      <c r="D42" s="42"/>
    </row>
    <row r="43" spans="1:17" ht="14.4" x14ac:dyDescent="0.3">
      <c r="A43" s="42"/>
      <c r="B43" s="42"/>
      <c r="C43" s="42"/>
      <c r="D43" s="42"/>
    </row>
    <row r="44" spans="1:17" ht="14.4" x14ac:dyDescent="0.3">
      <c r="A44" s="42"/>
      <c r="B44" s="42"/>
      <c r="C44" s="42"/>
      <c r="D44" s="42"/>
    </row>
    <row r="45" spans="1:17" ht="14.4" x14ac:dyDescent="0.3">
      <c r="A45" s="42"/>
      <c r="B45" s="42"/>
      <c r="C45" s="42"/>
      <c r="D45" s="42"/>
    </row>
    <row r="46" spans="1:17" ht="14.4" x14ac:dyDescent="0.3">
      <c r="A46" s="42"/>
      <c r="B46" s="42"/>
      <c r="C46" s="42"/>
      <c r="D46" s="42"/>
    </row>
    <row r="47" spans="1:17" ht="14.4" x14ac:dyDescent="0.3">
      <c r="A47" s="42"/>
      <c r="B47" s="42"/>
      <c r="C47" s="42"/>
      <c r="D47" s="42"/>
    </row>
    <row r="48" spans="1:17" ht="14.4" x14ac:dyDescent="0.3">
      <c r="A48" s="42"/>
      <c r="B48" s="42"/>
      <c r="C48" s="42"/>
      <c r="D48" s="42"/>
    </row>
    <row r="49" spans="1:4" ht="14.4" x14ac:dyDescent="0.3">
      <c r="A49" s="42"/>
      <c r="B49" s="42"/>
      <c r="C49" s="42"/>
      <c r="D49" s="42"/>
    </row>
    <row r="50" spans="1:4" ht="14.4" x14ac:dyDescent="0.3">
      <c r="A50" s="42"/>
      <c r="B50" s="42"/>
      <c r="C50" s="42"/>
      <c r="D50" s="42"/>
    </row>
    <row r="51" spans="1:4" ht="14.4" x14ac:dyDescent="0.3">
      <c r="A51" s="42"/>
      <c r="B51" s="42"/>
      <c r="C51" s="42"/>
      <c r="D51" s="42"/>
    </row>
    <row r="52" spans="1:4" ht="14.4" x14ac:dyDescent="0.3">
      <c r="A52" s="42"/>
      <c r="B52" s="42"/>
      <c r="C52" s="42"/>
      <c r="D52" s="42"/>
    </row>
  </sheetData>
  <mergeCells count="7">
    <mergeCell ref="A1:C1"/>
    <mergeCell ref="E1:M1"/>
    <mergeCell ref="E2:M2"/>
    <mergeCell ref="L34:Q34"/>
    <mergeCell ref="A35:E35"/>
    <mergeCell ref="F35:K35"/>
    <mergeCell ref="L35:Q35"/>
  </mergeCells>
  <pageMargins left="0.1" right="0.1" top="0.3" bottom="0" header="0.3" footer="0.3"/>
  <pageSetup scale="59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">
    <pageSetUpPr fitToPage="1"/>
  </sheetPr>
  <dimension ref="A1:Q41"/>
  <sheetViews>
    <sheetView showGridLines="0" zoomScale="85" zoomScaleNormal="85" zoomScaleSheetLayoutView="100" workbookViewId="0">
      <selection activeCell="E3" sqref="E3"/>
    </sheetView>
  </sheetViews>
  <sheetFormatPr defaultColWidth="12.6640625" defaultRowHeight="13.8" x14ac:dyDescent="0.25"/>
  <cols>
    <col min="1" max="6" width="12.6640625" style="8" customWidth="1"/>
    <col min="7" max="16384" width="12.6640625" style="8"/>
  </cols>
  <sheetData>
    <row r="1" spans="1:17" ht="60" customHeight="1" x14ac:dyDescent="0.3">
      <c r="A1" s="79" t="s">
        <v>58</v>
      </c>
      <c r="B1" s="79"/>
      <c r="C1" s="79"/>
      <c r="E1" s="80" t="s">
        <v>39</v>
      </c>
      <c r="F1" s="80"/>
      <c r="G1" s="80"/>
      <c r="H1" s="80"/>
      <c r="I1" s="80"/>
      <c r="J1" s="80"/>
      <c r="K1" s="80"/>
      <c r="L1" s="80"/>
      <c r="M1" s="80"/>
      <c r="N1" s="24"/>
      <c r="O1" s="24"/>
      <c r="P1" s="24"/>
      <c r="Q1" s="24"/>
    </row>
    <row r="2" spans="1:17" ht="45" customHeight="1" x14ac:dyDescent="0.25">
      <c r="A2" s="16"/>
      <c r="B2" s="41"/>
      <c r="D2" s="41"/>
      <c r="E2" s="82" t="s">
        <v>59</v>
      </c>
      <c r="F2" s="82"/>
      <c r="G2" s="82"/>
      <c r="H2" s="82"/>
      <c r="I2" s="82"/>
      <c r="J2" s="82"/>
      <c r="K2" s="82"/>
      <c r="L2" s="82"/>
      <c r="M2" s="82"/>
      <c r="N2" s="41"/>
      <c r="O2" s="41"/>
      <c r="P2" s="41"/>
      <c r="Q2" s="41"/>
    </row>
    <row r="3" spans="1:17" ht="15.6" x14ac:dyDescent="0.3">
      <c r="A3" s="25"/>
      <c r="B3" s="26"/>
      <c r="F3" s="36" t="s">
        <v>14</v>
      </c>
      <c r="G3" s="29">
        <f>DataNgay!G3</f>
        <v>43374</v>
      </c>
      <c r="H3" s="30"/>
      <c r="I3" s="28"/>
      <c r="J3" s="1"/>
      <c r="K3" s="31" t="s">
        <v>31</v>
      </c>
      <c r="M3" s="28"/>
      <c r="N3" s="28"/>
      <c r="O3" s="32"/>
      <c r="P3" s="32"/>
      <c r="Q3" s="32"/>
    </row>
    <row r="4" spans="1:17" ht="15.6" x14ac:dyDescent="0.3">
      <c r="A4" s="25"/>
      <c r="B4" s="26"/>
      <c r="C4" s="27"/>
      <c r="D4" s="27"/>
      <c r="E4" s="28"/>
      <c r="F4" s="36"/>
      <c r="G4" s="29"/>
      <c r="H4" s="30"/>
      <c r="I4" s="28"/>
      <c r="J4" s="1"/>
      <c r="K4" s="31"/>
      <c r="L4" s="28"/>
      <c r="M4" s="28"/>
      <c r="N4" s="28"/>
      <c r="O4" s="32"/>
      <c r="P4" s="32"/>
      <c r="Q4" s="32"/>
    </row>
    <row r="5" spans="1:17" ht="27.6" x14ac:dyDescent="0.25">
      <c r="A5" s="72" t="s">
        <v>43</v>
      </c>
      <c r="B5" s="72" t="s">
        <v>50</v>
      </c>
      <c r="C5" s="72" t="s">
        <v>51</v>
      </c>
      <c r="D5" s="72" t="s">
        <v>52</v>
      </c>
      <c r="E5" s="72" t="s">
        <v>53</v>
      </c>
      <c r="F5" s="72" t="s">
        <v>54</v>
      </c>
      <c r="G5" s="43"/>
    </row>
    <row r="6" spans="1:17" x14ac:dyDescent="0.25">
      <c r="A6" s="73">
        <v>1</v>
      </c>
      <c r="B6" s="74">
        <v>0</v>
      </c>
      <c r="C6" s="74">
        <v>0</v>
      </c>
      <c r="D6" s="74">
        <v>0</v>
      </c>
      <c r="E6" s="74">
        <v>0</v>
      </c>
      <c r="F6" s="74">
        <v>0</v>
      </c>
    </row>
    <row r="7" spans="1:17" x14ac:dyDescent="0.25">
      <c r="A7" s="73">
        <v>2</v>
      </c>
      <c r="B7" s="74">
        <v>0</v>
      </c>
      <c r="C7" s="74">
        <v>0</v>
      </c>
      <c r="D7" s="74">
        <v>0</v>
      </c>
      <c r="E7" s="74">
        <v>0</v>
      </c>
      <c r="F7" s="74">
        <v>0</v>
      </c>
    </row>
    <row r="8" spans="1:17" x14ac:dyDescent="0.25">
      <c r="A8" s="73">
        <v>3</v>
      </c>
      <c r="B8" s="74">
        <v>0</v>
      </c>
      <c r="C8" s="74">
        <v>0</v>
      </c>
      <c r="D8" s="74">
        <v>0</v>
      </c>
      <c r="E8" s="74">
        <v>0</v>
      </c>
      <c r="F8" s="74">
        <v>0</v>
      </c>
      <c r="G8" s="8" t="s">
        <v>8</v>
      </c>
      <c r="H8" s="8" t="str">
        <f>B5</f>
        <v>Tổng MCP001A</v>
      </c>
      <c r="I8" s="8" t="str">
        <f>C5</f>
        <v>Tổng MCP001B</v>
      </c>
      <c r="J8" s="8" t="str">
        <f>D5</f>
        <v>Tổng MCP001C</v>
      </c>
      <c r="K8" s="8" t="str">
        <f>E5</f>
        <v>Tổng MCP001D</v>
      </c>
      <c r="L8" s="8" t="str">
        <f>F5</f>
        <v>Tổng MCP001S</v>
      </c>
    </row>
    <row r="9" spans="1:17" x14ac:dyDescent="0.25">
      <c r="A9" s="73">
        <v>4</v>
      </c>
      <c r="B9" s="74">
        <v>0</v>
      </c>
      <c r="C9" s="74">
        <v>0</v>
      </c>
      <c r="D9" s="74">
        <v>0</v>
      </c>
      <c r="E9" s="74">
        <v>0</v>
      </c>
      <c r="F9" s="74">
        <v>0</v>
      </c>
      <c r="H9" s="8">
        <f>GETPIVOTDATA("TỔNG MCP001A",$A$5)</f>
        <v>7219.4</v>
      </c>
      <c r="I9" s="8">
        <f>GETPIVOTDATA("Tổng MCP001B",$A$5)</f>
        <v>3704813.2</v>
      </c>
      <c r="J9" s="8">
        <f>GETPIVOTDATA("Tổng MCP001C",$A$5)</f>
        <v>3737686.8</v>
      </c>
      <c r="K9" s="8">
        <f>GETPIVOTDATA("Tổng MCP001D",$A$5)</f>
        <v>2937402.6000000006</v>
      </c>
      <c r="L9" s="8">
        <f>GETPIVOTDATA("Tổng MCP001S",$A$5)</f>
        <v>1853254</v>
      </c>
    </row>
    <row r="10" spans="1:17" x14ac:dyDescent="0.25">
      <c r="A10" s="73">
        <v>5</v>
      </c>
      <c r="B10" s="74">
        <v>0</v>
      </c>
      <c r="C10" s="74">
        <v>0</v>
      </c>
      <c r="D10" s="74">
        <v>0</v>
      </c>
      <c r="E10" s="74">
        <v>0</v>
      </c>
      <c r="F10" s="74">
        <v>0</v>
      </c>
    </row>
    <row r="11" spans="1:17" x14ac:dyDescent="0.25">
      <c r="A11" s="73">
        <v>6</v>
      </c>
      <c r="B11" s="74">
        <v>0</v>
      </c>
      <c r="C11" s="74">
        <v>0</v>
      </c>
      <c r="D11" s="74">
        <v>0</v>
      </c>
      <c r="E11" s="74">
        <v>0</v>
      </c>
      <c r="F11" s="74">
        <v>0</v>
      </c>
    </row>
    <row r="12" spans="1:17" x14ac:dyDescent="0.25">
      <c r="A12" s="73">
        <v>7</v>
      </c>
      <c r="B12" s="74">
        <v>0</v>
      </c>
      <c r="C12" s="74">
        <v>0</v>
      </c>
      <c r="D12" s="74">
        <v>0</v>
      </c>
      <c r="E12" s="74">
        <v>0</v>
      </c>
      <c r="F12" s="74">
        <v>0</v>
      </c>
    </row>
    <row r="13" spans="1:17" x14ac:dyDescent="0.25">
      <c r="A13" s="73">
        <v>8</v>
      </c>
      <c r="B13" s="74">
        <v>0</v>
      </c>
      <c r="C13" s="74">
        <v>0</v>
      </c>
      <c r="D13" s="74">
        <v>0</v>
      </c>
      <c r="E13" s="74">
        <v>0</v>
      </c>
      <c r="F13" s="74">
        <v>0</v>
      </c>
    </row>
    <row r="14" spans="1:17" x14ac:dyDescent="0.25">
      <c r="A14" s="73">
        <v>9</v>
      </c>
      <c r="B14" s="74">
        <v>2000</v>
      </c>
      <c r="C14" s="74">
        <v>0</v>
      </c>
      <c r="D14" s="74">
        <v>0</v>
      </c>
      <c r="E14" s="74">
        <v>0</v>
      </c>
      <c r="F14" s="74">
        <v>0</v>
      </c>
    </row>
    <row r="15" spans="1:17" x14ac:dyDescent="0.25">
      <c r="A15" s="73">
        <v>10</v>
      </c>
      <c r="B15" s="74">
        <v>0</v>
      </c>
      <c r="C15" s="74">
        <v>3702725.5</v>
      </c>
      <c r="D15" s="74">
        <v>3737686.8</v>
      </c>
      <c r="E15" s="74">
        <v>2932115.2</v>
      </c>
      <c r="F15" s="74">
        <v>1850967</v>
      </c>
    </row>
    <row r="16" spans="1:17" x14ac:dyDescent="0.25">
      <c r="A16" s="73">
        <v>11</v>
      </c>
      <c r="B16" s="74">
        <v>712.6</v>
      </c>
      <c r="C16" s="74">
        <v>547.5</v>
      </c>
      <c r="D16" s="74">
        <v>0</v>
      </c>
      <c r="E16" s="74">
        <v>711.2</v>
      </c>
      <c r="F16" s="74">
        <v>0</v>
      </c>
    </row>
    <row r="17" spans="1:7" x14ac:dyDescent="0.25">
      <c r="A17" s="73">
        <v>12</v>
      </c>
      <c r="B17" s="74">
        <v>0.5</v>
      </c>
      <c r="C17" s="74">
        <v>0</v>
      </c>
      <c r="D17" s="74">
        <v>0</v>
      </c>
      <c r="E17" s="74">
        <v>0.2</v>
      </c>
      <c r="F17" s="74">
        <v>10.5</v>
      </c>
    </row>
    <row r="18" spans="1:7" x14ac:dyDescent="0.25">
      <c r="A18" s="73">
        <v>13</v>
      </c>
      <c r="B18" s="74">
        <v>1171.2</v>
      </c>
      <c r="C18" s="74">
        <v>0</v>
      </c>
      <c r="D18" s="74">
        <v>0</v>
      </c>
      <c r="E18" s="74">
        <v>1170</v>
      </c>
      <c r="F18" s="74">
        <v>940.1</v>
      </c>
    </row>
    <row r="19" spans="1:7" x14ac:dyDescent="0.25">
      <c r="A19" s="73">
        <v>14</v>
      </c>
      <c r="B19" s="74">
        <v>574.9</v>
      </c>
      <c r="C19" s="74">
        <v>0</v>
      </c>
      <c r="D19" s="74">
        <v>0</v>
      </c>
      <c r="E19" s="74">
        <v>587.5</v>
      </c>
      <c r="F19" s="74">
        <v>425</v>
      </c>
    </row>
    <row r="20" spans="1:7" x14ac:dyDescent="0.25">
      <c r="A20" s="73">
        <v>15</v>
      </c>
      <c r="B20" s="74">
        <v>855.9</v>
      </c>
      <c r="C20" s="74">
        <v>0</v>
      </c>
      <c r="D20" s="74">
        <v>0</v>
      </c>
      <c r="E20" s="74">
        <v>873.5</v>
      </c>
      <c r="F20" s="74">
        <v>676.4</v>
      </c>
    </row>
    <row r="21" spans="1:7" x14ac:dyDescent="0.25">
      <c r="A21" s="73">
        <v>16</v>
      </c>
      <c r="B21" s="74">
        <v>871.4</v>
      </c>
      <c r="C21" s="74">
        <v>551.5</v>
      </c>
      <c r="D21" s="74">
        <v>0</v>
      </c>
      <c r="E21" s="74">
        <v>889.5</v>
      </c>
      <c r="F21" s="74">
        <v>235</v>
      </c>
    </row>
    <row r="22" spans="1:7" x14ac:dyDescent="0.25">
      <c r="A22" s="73">
        <v>17</v>
      </c>
      <c r="B22" s="74">
        <v>900.1</v>
      </c>
      <c r="C22" s="74">
        <v>861.5</v>
      </c>
      <c r="D22" s="74">
        <v>0</v>
      </c>
      <c r="E22" s="74">
        <v>919.5</v>
      </c>
      <c r="F22" s="74">
        <v>0</v>
      </c>
    </row>
    <row r="23" spans="1:7" x14ac:dyDescent="0.25">
      <c r="A23" s="73">
        <v>18</v>
      </c>
      <c r="B23" s="74">
        <v>132.80000000000001</v>
      </c>
      <c r="C23" s="74">
        <v>127.2</v>
      </c>
      <c r="D23" s="74">
        <v>0</v>
      </c>
      <c r="E23" s="74">
        <v>136</v>
      </c>
      <c r="F23" s="74">
        <v>0</v>
      </c>
    </row>
    <row r="24" spans="1:7" x14ac:dyDescent="0.25">
      <c r="A24" s="73">
        <v>19</v>
      </c>
      <c r="B24" s="74">
        <v>0</v>
      </c>
      <c r="C24" s="74">
        <v>0</v>
      </c>
      <c r="D24" s="74">
        <v>0</v>
      </c>
      <c r="E24" s="74">
        <v>0</v>
      </c>
      <c r="F24" s="74">
        <v>0</v>
      </c>
    </row>
    <row r="25" spans="1:7" x14ac:dyDescent="0.25">
      <c r="A25" s="73">
        <v>20</v>
      </c>
      <c r="B25" s="74">
        <v>0</v>
      </c>
      <c r="C25" s="74">
        <v>0</v>
      </c>
      <c r="D25" s="74">
        <v>0</v>
      </c>
      <c r="E25" s="74">
        <v>0</v>
      </c>
      <c r="F25" s="74">
        <v>0</v>
      </c>
    </row>
    <row r="26" spans="1:7" x14ac:dyDescent="0.25">
      <c r="A26" s="73">
        <v>21</v>
      </c>
      <c r="B26" s="74">
        <v>0</v>
      </c>
      <c r="C26" s="74">
        <v>0</v>
      </c>
      <c r="D26" s="74">
        <v>0</v>
      </c>
      <c r="E26" s="74">
        <v>0</v>
      </c>
      <c r="F26" s="74">
        <v>0</v>
      </c>
    </row>
    <row r="27" spans="1:7" x14ac:dyDescent="0.25">
      <c r="A27" s="73">
        <v>22</v>
      </c>
      <c r="B27" s="74">
        <v>0</v>
      </c>
      <c r="C27" s="74">
        <v>0</v>
      </c>
      <c r="D27" s="74">
        <v>0</v>
      </c>
      <c r="E27" s="74">
        <v>0</v>
      </c>
      <c r="F27" s="74">
        <v>0</v>
      </c>
    </row>
    <row r="28" spans="1:7" x14ac:dyDescent="0.25">
      <c r="A28" s="73">
        <v>23</v>
      </c>
      <c r="B28" s="74">
        <v>0</v>
      </c>
      <c r="C28" s="74">
        <v>0</v>
      </c>
      <c r="D28" s="74">
        <v>0</v>
      </c>
      <c r="E28" s="74">
        <v>0</v>
      </c>
      <c r="F28" s="74">
        <v>0</v>
      </c>
    </row>
    <row r="29" spans="1:7" x14ac:dyDescent="0.25">
      <c r="A29" s="73">
        <v>24</v>
      </c>
      <c r="B29" s="74">
        <v>0</v>
      </c>
      <c r="C29" s="74">
        <v>0</v>
      </c>
      <c r="D29" s="74">
        <v>0</v>
      </c>
      <c r="E29" s="74">
        <v>0</v>
      </c>
      <c r="F29" s="74">
        <v>0</v>
      </c>
    </row>
    <row r="30" spans="1:7" x14ac:dyDescent="0.25">
      <c r="A30" s="72" t="s">
        <v>8</v>
      </c>
      <c r="B30" s="75">
        <v>7219.4</v>
      </c>
      <c r="C30" s="75">
        <v>3704813.2</v>
      </c>
      <c r="D30" s="75">
        <v>3737686.8</v>
      </c>
      <c r="E30" s="75">
        <v>2937402.6000000006</v>
      </c>
      <c r="F30" s="75">
        <v>1853254</v>
      </c>
    </row>
    <row r="31" spans="1:7" x14ac:dyDescent="0.25">
      <c r="A31" s="76" t="s">
        <v>47</v>
      </c>
      <c r="B31" s="76">
        <f>AVERAGE(B6:B29)</f>
        <v>300.80833333333334</v>
      </c>
      <c r="C31" s="76">
        <f t="shared" ref="C31:F31" si="0">AVERAGE(C6:C29)</f>
        <v>154367.21666666667</v>
      </c>
      <c r="D31" s="76">
        <f t="shared" si="0"/>
        <v>155736.94999999998</v>
      </c>
      <c r="E31" s="76">
        <f t="shared" si="0"/>
        <v>122391.77500000002</v>
      </c>
      <c r="F31" s="76">
        <f t="shared" si="0"/>
        <v>77218.916666666672</v>
      </c>
    </row>
    <row r="32" spans="1:7" x14ac:dyDescent="0.25">
      <c r="A32" s="1"/>
      <c r="B32" s="1"/>
      <c r="C32" s="1"/>
      <c r="D32" s="1"/>
      <c r="G32" s="71"/>
    </row>
    <row r="33" spans="1:17" x14ac:dyDescent="0.25">
      <c r="G33" s="71"/>
      <c r="I33" s="71"/>
    </row>
    <row r="34" spans="1:17" s="71" customFormat="1" x14ac:dyDescent="0.25">
      <c r="L34" s="83" t="str">
        <f ca="1">"Ngày "&amp;DAY(TODAY())&amp;", tháng "&amp;MONTH(TODAY())&amp;", năm "&amp;YEAR(TODAY())</f>
        <v>Ngày 28, tháng 3, năm 2022</v>
      </c>
      <c r="M34" s="83"/>
      <c r="N34" s="83"/>
      <c r="O34" s="83"/>
      <c r="P34" s="83"/>
      <c r="Q34" s="83"/>
    </row>
    <row r="35" spans="1:17" s="71" customFormat="1" ht="15" customHeight="1" x14ac:dyDescent="0.25">
      <c r="A35" s="83" t="s">
        <v>48</v>
      </c>
      <c r="B35" s="83"/>
      <c r="C35" s="83"/>
      <c r="D35" s="83"/>
      <c r="E35" s="83"/>
      <c r="F35" s="83" t="s">
        <v>37</v>
      </c>
      <c r="G35" s="83"/>
      <c r="H35" s="83"/>
      <c r="I35" s="83"/>
      <c r="J35" s="83"/>
      <c r="K35" s="83"/>
      <c r="L35" s="83" t="s">
        <v>49</v>
      </c>
      <c r="M35" s="83"/>
      <c r="N35" s="83"/>
      <c r="O35" s="83"/>
      <c r="P35" s="83"/>
      <c r="Q35" s="83"/>
    </row>
    <row r="41" spans="1:17" x14ac:dyDescent="0.25">
      <c r="F41" s="1"/>
    </row>
  </sheetData>
  <mergeCells count="7">
    <mergeCell ref="A1:C1"/>
    <mergeCell ref="E1:M1"/>
    <mergeCell ref="E2:M2"/>
    <mergeCell ref="L34:Q34"/>
    <mergeCell ref="A35:E35"/>
    <mergeCell ref="F35:K35"/>
    <mergeCell ref="L35:Q35"/>
  </mergeCells>
  <printOptions horizontalCentered="1"/>
  <pageMargins left="0.1" right="0.1" top="0.3" bottom="0" header="0.3" footer="0.3"/>
  <pageSetup scale="5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DataNgay</vt:lpstr>
      <vt:lpstr>TrenDataNgay</vt:lpstr>
      <vt:lpstr>TrendBomNgay</vt:lpstr>
      <vt:lpstr>DataNgay!Print_Area</vt:lpstr>
      <vt:lpstr>TrenDataNgay!Print_Area</vt:lpstr>
      <vt:lpstr>TrendBomNgay!Print_Area</vt:lpstr>
      <vt:lpstr>DataNgay!Print_Titles</vt:lpstr>
      <vt:lpstr>TrenDataNgay!Print_Titles</vt:lpstr>
      <vt:lpstr>TrendBomNgay!Print_Titles</vt:lpstr>
    </vt:vector>
  </TitlesOfParts>
  <Company>CKK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Ngoc Son Nguyen</cp:lastModifiedBy>
  <cp:lastPrinted>2018-09-06T06:39:04Z</cp:lastPrinted>
  <dcterms:created xsi:type="dcterms:W3CDTF">2018-01-30T09:21:17Z</dcterms:created>
  <dcterms:modified xsi:type="dcterms:W3CDTF">2022-03-28T07:45:43Z</dcterms:modified>
</cp:coreProperties>
</file>