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9"/>
  </bookViews>
  <sheets>
    <sheet name="Sheet1" sheetId="1" r:id="rId1"/>
    <sheet name="Sheet2" sheetId="2" r:id="rId2"/>
    <sheet name="تحسين" sheetId="3" r:id="rId3"/>
    <sheet name="عمرو عبد الرحمن" sheetId="4" r:id="rId4"/>
    <sheet name="ايمن عبد الجواد" sheetId="5" r:id="rId5"/>
    <sheet name="عمرو صابر" sheetId="6" r:id="rId6"/>
    <sheet name="وسام" sheetId="7" r:id="rId7"/>
    <sheet name="ابراهيم" sheetId="8" r:id="rId8"/>
    <sheet name="فواز" sheetId="9" r:id="rId9"/>
    <sheet name="كيلانى" sheetId="10" r:id="rId10"/>
  </sheets>
  <definedNames>
    <definedName name="_xlnm.Print_Area" localSheetId="0">Sheet1!$A$6:$P$23</definedName>
    <definedName name="_xlnm.Print_Area" localSheetId="7">ابراهيم!$A$21:$AA$113</definedName>
    <definedName name="_xlnm.Print_Area" localSheetId="4">'ايمن عبد الجواد'!$A$1:$AA$113</definedName>
    <definedName name="_xlnm.Print_Area" localSheetId="2">تحسين!$A$1:$AA$113</definedName>
    <definedName name="_xlnm.Print_Area" localSheetId="5">'عمرو صابر'!$A$21:$AA$113</definedName>
    <definedName name="_xlnm.Print_Area" localSheetId="3">'عمرو عبد الرحمن'!$A$1:$AA$113</definedName>
    <definedName name="_xlnm.Print_Area" localSheetId="8">فواز!$A$21:$AA$113</definedName>
    <definedName name="_xlnm.Print_Area" localSheetId="9">كيلانى!$A$21:$AA$113</definedName>
    <definedName name="_xlnm.Print_Area" localSheetId="6">وسام!$A$21:$AA$113</definedName>
  </definedNames>
  <calcPr calcId="152511"/>
</workbook>
</file>

<file path=xl/calcChain.xml><?xml version="1.0" encoding="utf-8"?>
<calcChain xmlns="http://schemas.openxmlformats.org/spreadsheetml/2006/main">
  <c r="K154" i="10" l="1"/>
  <c r="J154" i="10"/>
  <c r="A154" i="10"/>
  <c r="A153" i="10"/>
  <c r="F153" i="10" s="1"/>
  <c r="A152" i="10"/>
  <c r="F152" i="10" s="1"/>
  <c r="A151" i="10"/>
  <c r="F151" i="10" s="1"/>
  <c r="K150" i="10"/>
  <c r="J150" i="10"/>
  <c r="F150" i="10"/>
  <c r="V131" i="10"/>
  <c r="V136" i="10" s="1"/>
  <c r="V144" i="10" s="1"/>
  <c r="P131" i="10"/>
  <c r="V89" i="10"/>
  <c r="V102" i="10" s="1"/>
  <c r="V109" i="10" s="1"/>
  <c r="V113" i="10" s="1"/>
  <c r="P89" i="10"/>
  <c r="P102" i="10" s="1"/>
  <c r="P109" i="10" s="1"/>
  <c r="Q6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AA25" i="10"/>
  <c r="Z25" i="10"/>
  <c r="Y25" i="10"/>
  <c r="X25" i="10"/>
  <c r="W25" i="10"/>
  <c r="V25" i="10"/>
  <c r="U25" i="10"/>
  <c r="T25" i="10"/>
  <c r="S25" i="10"/>
  <c r="D25" i="10"/>
  <c r="S23" i="10"/>
  <c r="M23" i="10"/>
  <c r="D23" i="10"/>
  <c r="P113" i="10" l="1"/>
  <c r="Q33" i="10"/>
  <c r="P134" i="10"/>
  <c r="P136" i="10" s="1"/>
  <c r="P144" i="10" s="1"/>
  <c r="Q37" i="10" s="1"/>
  <c r="K151" i="10"/>
  <c r="K152" i="10" s="1"/>
  <c r="K153" i="10" s="1"/>
  <c r="J151" i="10"/>
  <c r="V131" i="9"/>
  <c r="V136" i="9"/>
  <c r="V144" i="9" s="1"/>
  <c r="J152" i="10" l="1"/>
  <c r="J153" i="10" s="1"/>
  <c r="Q41" i="10"/>
  <c r="P131" i="9"/>
  <c r="K154" i="9"/>
  <c r="J154" i="9"/>
  <c r="A154" i="9"/>
  <c r="A153" i="9"/>
  <c r="F153" i="9" s="1"/>
  <c r="A152" i="9"/>
  <c r="F152" i="9" s="1"/>
  <c r="A151" i="9"/>
  <c r="F151" i="9" s="1"/>
  <c r="K150" i="9"/>
  <c r="J150" i="9"/>
  <c r="F150" i="9"/>
  <c r="V89" i="9"/>
  <c r="V102" i="9" s="1"/>
  <c r="V109" i="9" s="1"/>
  <c r="V113" i="9" s="1"/>
  <c r="P89" i="9"/>
  <c r="P102" i="9" s="1"/>
  <c r="P109" i="9" s="1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AA25" i="9"/>
  <c r="Z25" i="9"/>
  <c r="Y25" i="9"/>
  <c r="X25" i="9"/>
  <c r="W25" i="9"/>
  <c r="V25" i="9"/>
  <c r="U25" i="9"/>
  <c r="T25" i="9"/>
  <c r="S25" i="9"/>
  <c r="D25" i="9"/>
  <c r="S23" i="9"/>
  <c r="M23" i="9"/>
  <c r="D23" i="9"/>
  <c r="D147" i="10" l="1"/>
  <c r="Q45" i="10"/>
  <c r="P134" i="9"/>
  <c r="P136" i="9" s="1"/>
  <c r="P144" i="9" s="1"/>
  <c r="Q37" i="9" s="1"/>
  <c r="P113" i="9"/>
  <c r="Q33" i="9"/>
  <c r="K151" i="9"/>
  <c r="K152" i="9" s="1"/>
  <c r="K153" i="9" s="1"/>
  <c r="J151" i="9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AA25" i="8"/>
  <c r="Z25" i="8"/>
  <c r="Y25" i="8"/>
  <c r="X25" i="8"/>
  <c r="W25" i="8"/>
  <c r="V25" i="8"/>
  <c r="U25" i="8"/>
  <c r="T25" i="8"/>
  <c r="S25" i="8"/>
  <c r="S23" i="8"/>
  <c r="M23" i="8"/>
  <c r="D25" i="8"/>
  <c r="D23" i="8"/>
  <c r="Q41" i="9" l="1"/>
  <c r="I150" i="10"/>
  <c r="L150" i="10" s="1"/>
  <c r="I154" i="10"/>
  <c r="O154" i="10" s="1"/>
  <c r="I151" i="10"/>
  <c r="O151" i="10" s="1"/>
  <c r="Q45" i="9"/>
  <c r="D147" i="9"/>
  <c r="I150" i="9" s="1"/>
  <c r="L150" i="9" s="1"/>
  <c r="J152" i="9"/>
  <c r="J153" i="9" s="1"/>
  <c r="I154" i="9"/>
  <c r="O154" i="9" s="1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AA25" i="7"/>
  <c r="Z25" i="7"/>
  <c r="Y25" i="7"/>
  <c r="X25" i="7"/>
  <c r="W25" i="7"/>
  <c r="V25" i="7"/>
  <c r="U25" i="7"/>
  <c r="T25" i="7"/>
  <c r="S25" i="7"/>
  <c r="S23" i="7"/>
  <c r="M23" i="7"/>
  <c r="D25" i="7"/>
  <c r="D23" i="7"/>
  <c r="K122" i="8"/>
  <c r="J122" i="8"/>
  <c r="A122" i="8"/>
  <c r="A121" i="8"/>
  <c r="F121" i="8" s="1"/>
  <c r="A120" i="8"/>
  <c r="F120" i="8" s="1"/>
  <c r="A119" i="8"/>
  <c r="F119" i="8" s="1"/>
  <c r="K118" i="8"/>
  <c r="K119" i="8" s="1"/>
  <c r="K120" i="8" s="1"/>
  <c r="J118" i="8"/>
  <c r="J119" i="8" s="1"/>
  <c r="F118" i="8"/>
  <c r="V89" i="8"/>
  <c r="V102" i="8" s="1"/>
  <c r="V109" i="8" s="1"/>
  <c r="V113" i="8" s="1"/>
  <c r="P89" i="8"/>
  <c r="P102" i="8" s="1"/>
  <c r="P109" i="8" s="1"/>
  <c r="AA25" i="4"/>
  <c r="Z25" i="4"/>
  <c r="Y25" i="4"/>
  <c r="X25" i="4"/>
  <c r="W25" i="4"/>
  <c r="V25" i="4"/>
  <c r="U25" i="4"/>
  <c r="T25" i="4"/>
  <c r="S25" i="4"/>
  <c r="D27" i="4"/>
  <c r="P27" i="4"/>
  <c r="O27" i="4"/>
  <c r="N27" i="4"/>
  <c r="M27" i="4"/>
  <c r="L27" i="4"/>
  <c r="K27" i="4"/>
  <c r="J27" i="4"/>
  <c r="I27" i="4"/>
  <c r="H27" i="4"/>
  <c r="G27" i="4"/>
  <c r="F27" i="4"/>
  <c r="E27" i="4"/>
  <c r="S23" i="4"/>
  <c r="M23" i="4"/>
  <c r="D23" i="4"/>
  <c r="D25" i="4"/>
  <c r="K122" i="7"/>
  <c r="J122" i="7"/>
  <c r="A122" i="7"/>
  <c r="A121" i="7"/>
  <c r="F121" i="7" s="1"/>
  <c r="A120" i="7"/>
  <c r="F120" i="7" s="1"/>
  <c r="A119" i="7"/>
  <c r="F119" i="7" s="1"/>
  <c r="K118" i="7"/>
  <c r="J118" i="7"/>
  <c r="F118" i="7"/>
  <c r="V89" i="7"/>
  <c r="V102" i="7" s="1"/>
  <c r="V109" i="7" s="1"/>
  <c r="V113" i="7" s="1"/>
  <c r="P89" i="7"/>
  <c r="P102" i="7" s="1"/>
  <c r="P109" i="7" s="1"/>
  <c r="L151" i="10" l="1"/>
  <c r="O150" i="10"/>
  <c r="I152" i="10"/>
  <c r="O152" i="10" s="1"/>
  <c r="I151" i="9"/>
  <c r="O151" i="9" s="1"/>
  <c r="O150" i="9"/>
  <c r="P113" i="8"/>
  <c r="Q33" i="8"/>
  <c r="Q41" i="8" s="1"/>
  <c r="J120" i="8"/>
  <c r="J121" i="8" s="1"/>
  <c r="K121" i="8"/>
  <c r="D115" i="7"/>
  <c r="P113" i="7"/>
  <c r="Q33" i="7"/>
  <c r="Q41" i="7" s="1"/>
  <c r="Q45" i="7" s="1"/>
  <c r="K119" i="7"/>
  <c r="K120" i="7" s="1"/>
  <c r="K121" i="7" s="1"/>
  <c r="J119" i="7"/>
  <c r="S23" i="5"/>
  <c r="M23" i="5"/>
  <c r="D23" i="5"/>
  <c r="E27" i="5"/>
  <c r="F27" i="5"/>
  <c r="G27" i="5"/>
  <c r="H27" i="5"/>
  <c r="I27" i="5"/>
  <c r="J27" i="5"/>
  <c r="K27" i="5"/>
  <c r="L27" i="5"/>
  <c r="M27" i="5"/>
  <c r="N27" i="5"/>
  <c r="O27" i="5"/>
  <c r="P27" i="5"/>
  <c r="D27" i="5"/>
  <c r="AA25" i="5"/>
  <c r="T25" i="5"/>
  <c r="U25" i="5"/>
  <c r="V25" i="5"/>
  <c r="W25" i="5"/>
  <c r="X25" i="5"/>
  <c r="Y25" i="5"/>
  <c r="Z25" i="5"/>
  <c r="S25" i="5"/>
  <c r="D25" i="5"/>
  <c r="S23" i="3"/>
  <c r="M23" i="3"/>
  <c r="D23" i="3"/>
  <c r="E27" i="3"/>
  <c r="F27" i="3"/>
  <c r="G27" i="3"/>
  <c r="H27" i="3"/>
  <c r="I27" i="3"/>
  <c r="J27" i="3"/>
  <c r="K27" i="3"/>
  <c r="L27" i="3"/>
  <c r="M27" i="3"/>
  <c r="N27" i="3"/>
  <c r="O27" i="3"/>
  <c r="P27" i="3"/>
  <c r="D27" i="3"/>
  <c r="T25" i="3"/>
  <c r="U25" i="3"/>
  <c r="V25" i="3"/>
  <c r="W25" i="3"/>
  <c r="X25" i="3"/>
  <c r="Y25" i="3"/>
  <c r="Z25" i="3"/>
  <c r="AA25" i="3"/>
  <c r="S25" i="3"/>
  <c r="D25" i="3"/>
  <c r="Q45" i="8" l="1"/>
  <c r="D115" i="8"/>
  <c r="L151" i="9"/>
  <c r="I153" i="10"/>
  <c r="L152" i="10"/>
  <c r="I152" i="9"/>
  <c r="L152" i="9" s="1"/>
  <c r="I120" i="8"/>
  <c r="O120" i="8" s="1"/>
  <c r="I118" i="8"/>
  <c r="L118" i="8" s="1"/>
  <c r="I122" i="8"/>
  <c r="O122" i="8" s="1"/>
  <c r="I119" i="8"/>
  <c r="O119" i="8" s="1"/>
  <c r="J120" i="7"/>
  <c r="J121" i="7" s="1"/>
  <c r="I118" i="7"/>
  <c r="I119" i="7" s="1"/>
  <c r="O119" i="7" s="1"/>
  <c r="I122" i="7"/>
  <c r="O122" i="7" s="1"/>
  <c r="B5" i="2"/>
  <c r="L153" i="10" l="1"/>
  <c r="L154" i="10" s="1"/>
  <c r="O153" i="10"/>
  <c r="I155" i="10"/>
  <c r="D157" i="10" s="1"/>
  <c r="O152" i="9"/>
  <c r="I153" i="9"/>
  <c r="I120" i="7"/>
  <c r="O120" i="7" s="1"/>
  <c r="L118" i="7"/>
  <c r="L119" i="7" s="1"/>
  <c r="L119" i="8"/>
  <c r="L120" i="8" s="1"/>
  <c r="I121" i="8"/>
  <c r="O121" i="8" s="1"/>
  <c r="D126" i="8" s="1"/>
  <c r="I123" i="8"/>
  <c r="D125" i="8" s="1"/>
  <c r="O118" i="8"/>
  <c r="O123" i="8" s="1"/>
  <c r="I121" i="7"/>
  <c r="O121" i="7" s="1"/>
  <c r="D126" i="7" s="1"/>
  <c r="O118" i="7"/>
  <c r="O123" i="7" s="1"/>
  <c r="A12" i="2"/>
  <c r="A10" i="2"/>
  <c r="A11" i="2"/>
  <c r="A9" i="2"/>
  <c r="A120" i="4"/>
  <c r="A121" i="4"/>
  <c r="A122" i="4"/>
  <c r="A120" i="5"/>
  <c r="A121" i="5"/>
  <c r="A122" i="5"/>
  <c r="A120" i="6"/>
  <c r="A121" i="6"/>
  <c r="A122" i="6"/>
  <c r="A120" i="3"/>
  <c r="A121" i="3"/>
  <c r="A122" i="3"/>
  <c r="A119" i="4"/>
  <c r="A119" i="5"/>
  <c r="A119" i="6"/>
  <c r="A119" i="3"/>
  <c r="I123" i="7" l="1"/>
  <c r="D125" i="7" s="1"/>
  <c r="D158" i="10"/>
  <c r="O155" i="10"/>
  <c r="O153" i="9"/>
  <c r="D158" i="9" s="1"/>
  <c r="I155" i="9"/>
  <c r="D157" i="9" s="1"/>
  <c r="L153" i="9"/>
  <c r="L154" i="9" s="1"/>
  <c r="L120" i="7"/>
  <c r="D128" i="8"/>
  <c r="Q47" i="8"/>
  <c r="Q53" i="8" s="1"/>
  <c r="L121" i="8"/>
  <c r="L122" i="8" s="1"/>
  <c r="D128" i="7"/>
  <c r="Q47" i="7"/>
  <c r="Q53" i="7" s="1"/>
  <c r="L121" i="7"/>
  <c r="L122" i="7" s="1"/>
  <c r="E8" i="2"/>
  <c r="K122" i="4"/>
  <c r="J122" i="4"/>
  <c r="K118" i="4"/>
  <c r="K119" i="4" s="1"/>
  <c r="K120" i="4" s="1"/>
  <c r="J118" i="4"/>
  <c r="K122" i="5"/>
  <c r="J122" i="5"/>
  <c r="K118" i="5"/>
  <c r="K119" i="5" s="1"/>
  <c r="K120" i="5" s="1"/>
  <c r="J118" i="5"/>
  <c r="J119" i="5" s="1"/>
  <c r="J120" i="5" s="1"/>
  <c r="K122" i="6"/>
  <c r="J122" i="6"/>
  <c r="K119" i="6"/>
  <c r="K120" i="6" s="1"/>
  <c r="K118" i="6"/>
  <c r="J118" i="6"/>
  <c r="J119" i="6" s="1"/>
  <c r="J120" i="6" s="1"/>
  <c r="K122" i="3"/>
  <c r="J122" i="3"/>
  <c r="K118" i="3"/>
  <c r="J118" i="3"/>
  <c r="J119" i="3" s="1"/>
  <c r="J120" i="3" s="1"/>
  <c r="D8" i="2"/>
  <c r="D10" i="2"/>
  <c r="D11" i="2"/>
  <c r="D9" i="2"/>
  <c r="F119" i="4"/>
  <c r="F120" i="4"/>
  <c r="F121" i="4"/>
  <c r="F119" i="5"/>
  <c r="F120" i="5"/>
  <c r="F121" i="5"/>
  <c r="F119" i="6"/>
  <c r="F120" i="6"/>
  <c r="F121" i="6"/>
  <c r="F119" i="3"/>
  <c r="F120" i="3"/>
  <c r="F121" i="3"/>
  <c r="F118" i="4"/>
  <c r="F118" i="5"/>
  <c r="F118" i="6"/>
  <c r="F118" i="3"/>
  <c r="D160" i="10" l="1"/>
  <c r="Q47" i="10"/>
  <c r="Q53" i="10" s="1"/>
  <c r="Q69" i="10" s="1"/>
  <c r="Q47" i="9"/>
  <c r="Q53" i="9" s="1"/>
  <c r="Q67" i="9" s="1"/>
  <c r="Q69" i="9" s="1"/>
  <c r="D160" i="9"/>
  <c r="O155" i="9"/>
  <c r="Q61" i="8"/>
  <c r="Q67" i="8" s="1"/>
  <c r="Q69" i="8" s="1"/>
  <c r="Q61" i="7"/>
  <c r="Q67" i="7" s="1"/>
  <c r="Q69" i="7" s="1"/>
  <c r="K121" i="5"/>
  <c r="J121" i="6"/>
  <c r="K121" i="6"/>
  <c r="K121" i="4"/>
  <c r="J121" i="3"/>
  <c r="J121" i="5"/>
  <c r="E9" i="2"/>
  <c r="F9" i="2" s="1"/>
  <c r="F8" i="2"/>
  <c r="K119" i="3"/>
  <c r="J119" i="4"/>
  <c r="J120" i="4" l="1"/>
  <c r="J121" i="4" s="1"/>
  <c r="K120" i="3"/>
  <c r="K121" i="3" s="1"/>
  <c r="E10" i="2"/>
  <c r="F10" i="2" l="1"/>
  <c r="E11" i="2"/>
  <c r="E12" i="2" s="1"/>
  <c r="B21" i="2"/>
  <c r="C21" i="2" s="1"/>
  <c r="E21" i="2" s="1"/>
  <c r="C20" i="2"/>
  <c r="E20" i="2" s="1"/>
  <c r="V89" i="6"/>
  <c r="V102" i="6" s="1"/>
  <c r="V109" i="6" s="1"/>
  <c r="V113" i="6" s="1"/>
  <c r="P89" i="6"/>
  <c r="P102" i="6" s="1"/>
  <c r="P109" i="6" s="1"/>
  <c r="V89" i="5"/>
  <c r="V102" i="5" s="1"/>
  <c r="V109" i="5" s="1"/>
  <c r="V113" i="5" s="1"/>
  <c r="P89" i="5"/>
  <c r="P102" i="5" s="1"/>
  <c r="P109" i="5" s="1"/>
  <c r="V89" i="4"/>
  <c r="V102" i="4" s="1"/>
  <c r="V109" i="4" s="1"/>
  <c r="V113" i="4" s="1"/>
  <c r="P89" i="4"/>
  <c r="P102" i="4" s="1"/>
  <c r="P109" i="4" s="1"/>
  <c r="V89" i="3"/>
  <c r="V102" i="3" s="1"/>
  <c r="V109" i="3" s="1"/>
  <c r="V113" i="3" s="1"/>
  <c r="P89" i="3"/>
  <c r="P102" i="3" s="1"/>
  <c r="P109" i="3" s="1"/>
  <c r="F11" i="2" l="1"/>
  <c r="F12" i="2"/>
  <c r="C14" i="2"/>
  <c r="D115" i="6"/>
  <c r="P113" i="6"/>
  <c r="Q33" i="6"/>
  <c r="Q41" i="6" s="1"/>
  <c r="Q45" i="6" s="1"/>
  <c r="Q33" i="5"/>
  <c r="Q41" i="5" s="1"/>
  <c r="Q45" i="5" s="1"/>
  <c r="P113" i="5"/>
  <c r="D115" i="5"/>
  <c r="D115" i="4"/>
  <c r="P113" i="4"/>
  <c r="Q33" i="4"/>
  <c r="Q41" i="4" s="1"/>
  <c r="Q45" i="4" s="1"/>
  <c r="P113" i="3"/>
  <c r="D115" i="3"/>
  <c r="Q33" i="3"/>
  <c r="Q41" i="3" s="1"/>
  <c r="Q45" i="3" s="1"/>
  <c r="C15" i="2" l="1"/>
  <c r="I118" i="6"/>
  <c r="I122" i="6"/>
  <c r="I120" i="6"/>
  <c r="I119" i="6"/>
  <c r="I121" i="6" s="1"/>
  <c r="I118" i="5"/>
  <c r="I122" i="5"/>
  <c r="I119" i="5"/>
  <c r="I120" i="5" s="1"/>
  <c r="I121" i="5" s="1"/>
  <c r="I123" i="5" s="1"/>
  <c r="I118" i="4"/>
  <c r="I120" i="4"/>
  <c r="I119" i="4"/>
  <c r="I121" i="4"/>
  <c r="I122" i="3"/>
  <c r="I118" i="3"/>
  <c r="O118" i="3" s="1"/>
  <c r="I119" i="3"/>
  <c r="I120" i="3"/>
  <c r="L118" i="4"/>
  <c r="G15" i="1"/>
  <c r="I122" i="4" l="1"/>
  <c r="I123" i="6"/>
  <c r="I121" i="3"/>
  <c r="I123" i="4"/>
  <c r="I123" i="3"/>
  <c r="O118" i="6"/>
  <c r="L118" i="6"/>
  <c r="O118" i="5"/>
  <c r="L118" i="5"/>
  <c r="O119" i="4"/>
  <c r="O118" i="4"/>
  <c r="L118" i="3"/>
  <c r="O119" i="3" s="1"/>
  <c r="O11" i="1"/>
  <c r="L119" i="6" l="1"/>
  <c r="L119" i="4"/>
  <c r="L119" i="3"/>
  <c r="L120" i="3" s="1"/>
  <c r="O120" i="6" l="1"/>
  <c r="O119" i="6"/>
  <c r="O119" i="5"/>
  <c r="L119" i="5"/>
  <c r="L120" i="4"/>
  <c r="O120" i="3"/>
  <c r="R9" i="1"/>
  <c r="L120" i="6" l="1"/>
  <c r="L120" i="5"/>
  <c r="O121" i="4"/>
  <c r="O120" i="4"/>
  <c r="L121" i="3"/>
  <c r="D125" i="3" s="1"/>
  <c r="O121" i="3"/>
  <c r="R10" i="1"/>
  <c r="R13" i="1" s="1"/>
  <c r="R16" i="1" s="1"/>
  <c r="R20" i="1" s="1"/>
  <c r="R21" i="1" s="1"/>
  <c r="S15" i="1"/>
  <c r="P13" i="1"/>
  <c r="Q13" i="1"/>
  <c r="O121" i="5" l="1"/>
  <c r="O120" i="5"/>
  <c r="L121" i="4"/>
  <c r="L122" i="3"/>
  <c r="O122" i="3"/>
  <c r="D126" i="3" s="1"/>
  <c r="S16" i="1"/>
  <c r="S20" i="1" s="1"/>
  <c r="S23" i="1" s="1"/>
  <c r="L11" i="1"/>
  <c r="O121" i="6" l="1"/>
  <c r="L121" i="6"/>
  <c r="L121" i="5"/>
  <c r="L122" i="4"/>
  <c r="O123" i="3"/>
  <c r="D128" i="3"/>
  <c r="Q47" i="3"/>
  <c r="Q53" i="3" s="1"/>
  <c r="I11" i="1"/>
  <c r="L9" i="1"/>
  <c r="O9" i="1"/>
  <c r="L122" i="5" l="1"/>
  <c r="O122" i="4"/>
  <c r="D125" i="4"/>
  <c r="Q61" i="3"/>
  <c r="Q67" i="3" s="1"/>
  <c r="Q69" i="3" s="1"/>
  <c r="O13" i="1"/>
  <c r="I9" i="1"/>
  <c r="H9" i="1" s="1"/>
  <c r="F13" i="1"/>
  <c r="F20" i="1" s="1"/>
  <c r="F21" i="1" s="1"/>
  <c r="O20" i="1"/>
  <c r="O21" i="1" s="1"/>
  <c r="P19" i="1"/>
  <c r="J19" i="1"/>
  <c r="P16" i="1"/>
  <c r="P17" i="1"/>
  <c r="P15" i="1"/>
  <c r="M16" i="1"/>
  <c r="M17" i="1"/>
  <c r="M15" i="1"/>
  <c r="J17" i="1"/>
  <c r="J16" i="1"/>
  <c r="J15" i="1"/>
  <c r="G19" i="1"/>
  <c r="L13" i="1"/>
  <c r="P18" i="1"/>
  <c r="M18" i="1" l="1"/>
  <c r="L19" i="1"/>
  <c r="P20" i="1"/>
  <c r="I13" i="1"/>
  <c r="I18" i="1" s="1"/>
  <c r="I20" i="1" s="1"/>
  <c r="I21" i="1" s="1"/>
  <c r="O122" i="6"/>
  <c r="D125" i="6"/>
  <c r="L122" i="6"/>
  <c r="O122" i="5"/>
  <c r="D125" i="5"/>
  <c r="O123" i="4"/>
  <c r="D126" i="4"/>
  <c r="C17" i="2"/>
  <c r="P23" i="1"/>
  <c r="G16" i="1"/>
  <c r="G17" i="1"/>
  <c r="C16" i="1"/>
  <c r="C17" i="1"/>
  <c r="C18" i="1"/>
  <c r="C19" i="1"/>
  <c r="C15" i="1"/>
  <c r="L20" i="1" l="1"/>
  <c r="L21" i="1" s="1"/>
  <c r="M19" i="1"/>
  <c r="M20" i="1" s="1"/>
  <c r="M23" i="1" s="1"/>
  <c r="D126" i="6"/>
  <c r="O123" i="6"/>
  <c r="D126" i="5"/>
  <c r="O123" i="5"/>
  <c r="D128" i="4"/>
  <c r="Q47" i="4"/>
  <c r="Q53" i="4" s="1"/>
  <c r="J18" i="1"/>
  <c r="J20" i="1" s="1"/>
  <c r="J23" i="1" s="1"/>
  <c r="G18" i="1"/>
  <c r="G20" i="1" s="1"/>
  <c r="G23" i="1" s="1"/>
  <c r="D128" i="6" l="1"/>
  <c r="Q47" i="6"/>
  <c r="Q53" i="6" s="1"/>
  <c r="D128" i="5"/>
  <c r="Q47" i="5"/>
  <c r="Q53" i="5" s="1"/>
  <c r="Q61" i="4"/>
  <c r="Q67" i="4" s="1"/>
  <c r="Q69" i="4" s="1"/>
  <c r="Q61" i="6" l="1"/>
  <c r="Q67" i="6" s="1"/>
  <c r="Q69" i="6" s="1"/>
  <c r="Q61" i="5"/>
  <c r="Q67" i="5" s="1"/>
  <c r="Q69" i="5" s="1"/>
</calcChain>
</file>

<file path=xl/sharedStrings.xml><?xml version="1.0" encoding="utf-8"?>
<sst xmlns="http://schemas.openxmlformats.org/spreadsheetml/2006/main" count="1528" uniqueCount="225">
  <si>
    <t xml:space="preserve">اجمالى الراتب </t>
  </si>
  <si>
    <t xml:space="preserve">التامينات الاجتماعية </t>
  </si>
  <si>
    <t xml:space="preserve">بدلات </t>
  </si>
  <si>
    <t xml:space="preserve">صافى الراتب </t>
  </si>
  <si>
    <t xml:space="preserve">من </t>
  </si>
  <si>
    <t xml:space="preserve">الى </t>
  </si>
  <si>
    <t>الوعاء</t>
  </si>
  <si>
    <t>محمد تحسين</t>
  </si>
  <si>
    <t xml:space="preserve">اجمالى الضريبة </t>
  </si>
  <si>
    <t xml:space="preserve">المخصوم </t>
  </si>
  <si>
    <t xml:space="preserve">الفرق </t>
  </si>
  <si>
    <t xml:space="preserve">علاوات </t>
  </si>
  <si>
    <t xml:space="preserve">الضريبة </t>
  </si>
  <si>
    <t>عمرو صابر</t>
  </si>
  <si>
    <t>عمرو عبد الرحمن</t>
  </si>
  <si>
    <t>ايمن عبد الجواد</t>
  </si>
  <si>
    <t xml:space="preserve">محمد احمد محمود فواز </t>
  </si>
  <si>
    <t>الاعفاء الشخصى</t>
  </si>
  <si>
    <t>أجمالى المرتب</t>
  </si>
  <si>
    <t>التأمينات الاجتماعية</t>
  </si>
  <si>
    <t>الضريبة</t>
  </si>
  <si>
    <t>الباقى</t>
  </si>
  <si>
    <t>النسبة</t>
  </si>
  <si>
    <t>إجمالى الضريبة</t>
  </si>
  <si>
    <t>المخصوم</t>
  </si>
  <si>
    <t>الفرق</t>
  </si>
  <si>
    <t>إقرار المرتبات وما فى حكمها</t>
  </si>
  <si>
    <t>بيانات الاقرار</t>
  </si>
  <si>
    <t>001</t>
  </si>
  <si>
    <t>من</t>
  </si>
  <si>
    <t>الى</t>
  </si>
  <si>
    <t>002</t>
  </si>
  <si>
    <t>003</t>
  </si>
  <si>
    <t>004</t>
  </si>
  <si>
    <t>رقم الملف الضريبى</t>
  </si>
  <si>
    <t>كود الشرطة</t>
  </si>
  <si>
    <t>الشياخة</t>
  </si>
  <si>
    <t>كود النشاط</t>
  </si>
  <si>
    <t>المسلسل داخل النشاط</t>
  </si>
  <si>
    <t>نوع الضريبة</t>
  </si>
  <si>
    <t>كود المأمورية</t>
  </si>
  <si>
    <t>005</t>
  </si>
  <si>
    <t>قيمة المبيعات - الايرادات السنوية :</t>
  </si>
  <si>
    <t>جنيها مصريا</t>
  </si>
  <si>
    <t>سنة الاقرار</t>
  </si>
  <si>
    <t>مقدار الضريبة المستحقة : التسوية (مدين / دائن)</t>
  </si>
  <si>
    <t>101</t>
  </si>
  <si>
    <t>صافى المرتبات وما فى حكمها</t>
  </si>
  <si>
    <t>(مرحل من بند 214)</t>
  </si>
  <si>
    <t>102</t>
  </si>
  <si>
    <t>صافى أرباح (خسائر) النشاط التجارى أو الصناعى</t>
  </si>
  <si>
    <t>(مرحل من بند 116)</t>
  </si>
  <si>
    <t>صافى إيرادات (خسائر) النشاط المهنى أو غير التجارى</t>
  </si>
  <si>
    <t>(مرحل من بند 513)</t>
  </si>
  <si>
    <t>مأمورية ضرائب :</t>
  </si>
  <si>
    <t>إسم الممول :</t>
  </si>
  <si>
    <t>رقم التسجيل الضريبى :</t>
  </si>
  <si>
    <t>صافى إيرادات إيرادات الثروة العقارية</t>
  </si>
  <si>
    <t>103</t>
  </si>
  <si>
    <t>104</t>
  </si>
  <si>
    <t>(مرحل من بند 218)</t>
  </si>
  <si>
    <t>(إرشاد)</t>
  </si>
  <si>
    <t>105</t>
  </si>
  <si>
    <t>106</t>
  </si>
  <si>
    <t>يخصم مبلغ ستة ألاف وخمسمائة جنية شريحة معفاة</t>
  </si>
  <si>
    <t>107</t>
  </si>
  <si>
    <t>الوعاء الخاضع للضريبة [(105) الى (106)]</t>
  </si>
  <si>
    <t>108</t>
  </si>
  <si>
    <t>الضريبة المستحقة</t>
  </si>
  <si>
    <t>يخصم منها</t>
  </si>
  <si>
    <t>109</t>
  </si>
  <si>
    <t xml:space="preserve"> الضريبة المحسوبة عن هذة الايرادات فى مصر</t>
  </si>
  <si>
    <t>الضريبة الأجنبية المسددة عن الارباح المحققة بالخارج وفى حدود</t>
  </si>
  <si>
    <t>110</t>
  </si>
  <si>
    <t>الضريبة المحسوبة على عائد أذون وسندات الخزانة</t>
  </si>
  <si>
    <t>111</t>
  </si>
  <si>
    <t>صافى الضريبة المستحقة [(108)-(109+110)]</t>
  </si>
  <si>
    <t>يخصم التسديدات</t>
  </si>
  <si>
    <t>112</t>
  </si>
  <si>
    <t>الرصيد الدائن السابق المسدد بالزيادة</t>
  </si>
  <si>
    <t>113</t>
  </si>
  <si>
    <t>المبالغ المسددة بنظام الخصم والتحصيل تحت حساب الضريبة</t>
  </si>
  <si>
    <t>الدفعات المقدمة المسددة خلال العام والعائد المضاف</t>
  </si>
  <si>
    <t>114</t>
  </si>
  <si>
    <t>115</t>
  </si>
  <si>
    <t>116</t>
  </si>
  <si>
    <t>117</t>
  </si>
  <si>
    <t>إجمالى الضريبة المستقطعة تحت حساب ضريبة المرتبات</t>
  </si>
  <si>
    <t>الضريبة المسددة مع الاقرار الاصلى اذا كان هذا الإقرار معدل</t>
  </si>
  <si>
    <t>ضريبة التصرفات العقارية المسددة (فى حالة تطبيق المادة 19 بند 7)</t>
  </si>
  <si>
    <t>119</t>
  </si>
  <si>
    <t>إجمالى التسديدات [مجموع (112) الى (117)]</t>
  </si>
  <si>
    <t>120</t>
  </si>
  <si>
    <t>فروق ضريبة التوزيعات للأسهم والحصص</t>
  </si>
  <si>
    <t>الإيرادات الخاضعة للضريبة</t>
  </si>
  <si>
    <t>السنة السابقة</t>
  </si>
  <si>
    <t>البند</t>
  </si>
  <si>
    <t>201</t>
  </si>
  <si>
    <t>الإيرادات عن الاعمال المؤداة فى مصر</t>
  </si>
  <si>
    <t>الإيرادات عن الاعمال المؤداة فى الخارج ودفع مقابلها فى مصر</t>
  </si>
  <si>
    <t>202</t>
  </si>
  <si>
    <t>الإيرادات عن الاعمال المؤداة فى مصر ودفع مقابلها من الخارج</t>
  </si>
  <si>
    <t xml:space="preserve">مرتبات ومكافئات رؤساء وأعضاء مجالس الادارة فى شركات </t>
  </si>
  <si>
    <t>القطاع العام وقطاع الاعمال العام من غير المساهمين</t>
  </si>
  <si>
    <t>203</t>
  </si>
  <si>
    <t>204</t>
  </si>
  <si>
    <t xml:space="preserve">مرتبات ومكافئات رؤساء وأعضاء مجالس الادارة والمديرين فى </t>
  </si>
  <si>
    <t>شركات الاموال مقابل العمل الادارى</t>
  </si>
  <si>
    <t>205</t>
  </si>
  <si>
    <t>المستحق عن العام من متجمد المرتبات والاجور وما فى حكمها(إرشاد)</t>
  </si>
  <si>
    <t>إجمالى الايراد الخاضع للضريبة [مجموع (201) الى (206)]</t>
  </si>
  <si>
    <t>206</t>
  </si>
  <si>
    <t>207</t>
  </si>
  <si>
    <t>يخصم الاعفاءات</t>
  </si>
  <si>
    <t>الاعفاءات بموجب قوانين خاصة</t>
  </si>
  <si>
    <t>(مجموع البنود من 208/1  الى 208/3)</t>
  </si>
  <si>
    <t>208/1</t>
  </si>
  <si>
    <t>208/2</t>
  </si>
  <si>
    <t>علاوات خاصة غير مضافة الى المرتب</t>
  </si>
  <si>
    <t>علاوات خاصة مضافة الى المرتب</t>
  </si>
  <si>
    <t>208/3</t>
  </si>
  <si>
    <t>إيرادات اخرى معفاة بقوانين خاصة</t>
  </si>
  <si>
    <t>208</t>
  </si>
  <si>
    <t>209</t>
  </si>
  <si>
    <t>أشتراكات التأمين الاجتماعى أو أقساط الادخار</t>
  </si>
  <si>
    <t>210</t>
  </si>
  <si>
    <t>الصافى = [(207) - (210:208)]</t>
  </si>
  <si>
    <t>211</t>
  </si>
  <si>
    <t>اشتراكات العاميل فى صناديق خاصة ق 54 لسنة 1975 وأقساط التأمين على الحياة والتأمين الصحى على الممول لمصلحتة أو مصلحة الزوج أو الاولاد القصر أو أقساط تأمين لأستحقاق معاش</t>
  </si>
  <si>
    <t>والتأمين الصحى على الممول لمصلحتة أو مصلحة الزوج أو الاولاد القصر</t>
  </si>
  <si>
    <t xml:space="preserve"> أو أقساط تأمين لأستحقاق معاش (إرشاد)</t>
  </si>
  <si>
    <t>حصة العاملين من الارباح التى تقرر توزيعها طبقا للقانون</t>
  </si>
  <si>
    <t>213</t>
  </si>
  <si>
    <t>يتم خصم هذه الحصة إذا تم إدراجها ضمن الايرادات الخاضعة للضريبة الموضحة عالية</t>
  </si>
  <si>
    <t>صافى إيرادات المرتبات وما فى حكمها</t>
  </si>
  <si>
    <t>يخصم مبلغ ستة ألاف وخمسمائة جنية غير مستحق عليها ضريبة</t>
  </si>
  <si>
    <t>214</t>
  </si>
  <si>
    <t>215</t>
  </si>
  <si>
    <t>212</t>
  </si>
  <si>
    <t>الرصيد : [مجموع (111-119) مدين / دائن]</t>
  </si>
  <si>
    <t>مجموع صافى الدخل [(101) الى (104)]</t>
  </si>
  <si>
    <t>صافى الإيراد = [(211) - (212+213)]</t>
  </si>
  <si>
    <t>العجوزة والمهندسين</t>
  </si>
  <si>
    <t>محمد تحسين احسان محمد</t>
  </si>
  <si>
    <t>إسم الممول</t>
  </si>
  <si>
    <t>الرقم القومى</t>
  </si>
  <si>
    <t>رقم التسجيل الضريبى</t>
  </si>
  <si>
    <t>عنوان النشاط الرئيسى</t>
  </si>
  <si>
    <t>عنوان المراسلة</t>
  </si>
  <si>
    <t>رقم التليفون الارضى</t>
  </si>
  <si>
    <t>أسم المأمورية</t>
  </si>
  <si>
    <t>الفترة الضريبية</t>
  </si>
  <si>
    <t>إقرار أصلى</t>
  </si>
  <si>
    <t>إقرار معدل</t>
  </si>
  <si>
    <t>إسم النقابة</t>
  </si>
  <si>
    <t>نقابة المحامين</t>
  </si>
  <si>
    <t>رقم مبنى</t>
  </si>
  <si>
    <t>أسم الشارع / القرية</t>
  </si>
  <si>
    <t>الحى</t>
  </si>
  <si>
    <t>القسم / المركز</t>
  </si>
  <si>
    <t>المحافظة</t>
  </si>
  <si>
    <t>الموبايل</t>
  </si>
  <si>
    <t>درجة القيد</t>
  </si>
  <si>
    <t>أستئناف</t>
  </si>
  <si>
    <t>عبد العزيز طلعت حرب</t>
  </si>
  <si>
    <t>الجيزة</t>
  </si>
  <si>
    <t>حى البارون سيتى-قطعة 3 أستثمار</t>
  </si>
  <si>
    <t>العجوزة</t>
  </si>
  <si>
    <t>المقطم</t>
  </si>
  <si>
    <t>القاهرة</t>
  </si>
  <si>
    <t>ايمن عبد الجواد صابر حامد سليم</t>
  </si>
  <si>
    <t>العمرانية</t>
  </si>
  <si>
    <t>رقم العضوية</t>
  </si>
  <si>
    <t>عمرو محمد عبد الرحمن عبد الله</t>
  </si>
  <si>
    <t>وسام عصمت محمد محمد</t>
  </si>
  <si>
    <t>محمد حسنين مطر</t>
  </si>
  <si>
    <t>دار السلام</t>
  </si>
  <si>
    <t>المهن الحرة اول</t>
  </si>
  <si>
    <t>ابتدائى</t>
  </si>
  <si>
    <t>ابراهيم امام عطية محمد</t>
  </si>
  <si>
    <t>المهن الحرة ثانى</t>
  </si>
  <si>
    <t>عثمان بن عفان</t>
  </si>
  <si>
    <t>النزهة</t>
  </si>
  <si>
    <t>الشهيد زكريا خليل</t>
  </si>
  <si>
    <t>مساكن شيراتون</t>
  </si>
  <si>
    <t>مساكن الظباط</t>
  </si>
  <si>
    <t>أبتدائى</t>
  </si>
  <si>
    <t>مساكن اسبيكو</t>
  </si>
  <si>
    <t>السلام</t>
  </si>
  <si>
    <t>نقض</t>
  </si>
  <si>
    <t>محمد احمد محمود فواز</t>
  </si>
  <si>
    <t>ايرادات المهن غير تجارية - غير المؤيد بحسابات منتظمة</t>
  </si>
  <si>
    <t>إيرادات المهن الحرة وغيرها من المهن غير التجارية</t>
  </si>
  <si>
    <t>501</t>
  </si>
  <si>
    <t>502</t>
  </si>
  <si>
    <t>503</t>
  </si>
  <si>
    <t>504</t>
  </si>
  <si>
    <t>إيرادات بيع أو أستغلال حقوق الملكية الفكرية</t>
  </si>
  <si>
    <t>عائدات التصرف فى أية أصول مهنية (صافى الايراد)</t>
  </si>
  <si>
    <t>عائدات نقل الخبرات (صافى الايراد)</t>
  </si>
  <si>
    <t>505</t>
  </si>
  <si>
    <t>عائدات التنازل عن مكاتب مزاولة المهنة كليا أو جزئيا (صافى الايراد)</t>
  </si>
  <si>
    <t>المبالغ المحصلة نتيجة لإغلاق المكتب</t>
  </si>
  <si>
    <t>506</t>
  </si>
  <si>
    <t>507</t>
  </si>
  <si>
    <t>إيرادات أخرى</t>
  </si>
  <si>
    <t>إجمالى الايرادات[مجموع (501) الى (207)]</t>
  </si>
  <si>
    <t>يخصم</t>
  </si>
  <si>
    <t>من إجمالى الإيرادات لمقابلة التكاليف والمصروفات الازمة لمباشرة المهنة</t>
  </si>
  <si>
    <t>508</t>
  </si>
  <si>
    <t>509</t>
  </si>
  <si>
    <t>صافى الإيراد قبل خصم التبرعات = [(508) - (509)]</t>
  </si>
  <si>
    <t>510</t>
  </si>
  <si>
    <t>511</t>
  </si>
  <si>
    <t>512</t>
  </si>
  <si>
    <t>التبرعات المدفوعة للحكومة ووحدات الادارة المحلية والاشخاص الاعتبارية العامة</t>
  </si>
  <si>
    <t xml:space="preserve"> أو التى تؤول إليها بما لايجاوز صافى الايراد السنوى</t>
  </si>
  <si>
    <t xml:space="preserve">التبرعات والاعانات مدفوعة للجمعيات والمؤسسات الأهلية المصرية المشهرة ولدور العلم </t>
  </si>
  <si>
    <t>والمستشفيات الخاضعة للإشراف الحكومى بما لايجاوز 10% من صافى الإيراد السنوى</t>
  </si>
  <si>
    <t>الوعاء الخاضع للضريبة  = [(510) - (512+511)]</t>
  </si>
  <si>
    <t>513</t>
  </si>
  <si>
    <t>احمد محمد عبد الوهاب الكيلانى</t>
  </si>
  <si>
    <t>إستئناف</t>
  </si>
  <si>
    <t>رفاعى عبد النبى</t>
  </si>
  <si>
    <t>ح القبة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</si>
</sst>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  <scheme val="minor"/>
    </font>
    <font>
      <sz val="11"/>
      <color theme="1"/>
      <name val="Segoe UI Semibold"/>
      <family val="2"/>
    </font>
    <font>
      <sz val="14"/>
      <color theme="1"/>
      <name val="Segoe UI Semibold"/>
      <family val="2"/>
    </font>
    <font>
      <sz val="10"/>
      <color theme="1"/>
      <name val="Segoe UI Semibold"/>
      <family val="2"/>
    </font>
    <font>
      <sz val="8"/>
      <color theme="1"/>
      <name val="Segoe UI Semibold"/>
      <family val="2"/>
    </font>
    <font>
      <sz val="16"/>
      <color theme="1"/>
      <name val="Segoe UI Semibold"/>
      <family val="2"/>
    </font>
    <font>
      <u/>
      <sz val="14"/>
      <color theme="1"/>
      <name val="Segoe UI Semibold"/>
      <family val="2"/>
    </font>
    <font>
      <sz val="12"/>
      <color theme="1"/>
      <name val="Segoe UI Semibold"/>
      <family val="2"/>
    </font>
    <font>
      <sz val="13"/>
      <color theme="1"/>
      <name val="Segoe UI Semibol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Fill="1"/>
    <xf numFmtId="10" fontId="0" fillId="0" borderId="0" xfId="0" applyNumberFormat="1" applyFill="1"/>
    <xf numFmtId="4" fontId="0" fillId="0" borderId="0" xfId="0" applyNumberFormat="1" applyFill="1"/>
    <xf numFmtId="0" fontId="0" fillId="2" borderId="0" xfId="0" applyFill="1"/>
    <xf numFmtId="4" fontId="0" fillId="2" borderId="0" xfId="0" applyNumberFormat="1" applyFill="1"/>
    <xf numFmtId="0" fontId="7" fillId="0" borderId="0" xfId="0" applyFont="1" applyAlignment="1">
      <alignment horizontal="center" vertical="center"/>
    </xf>
    <xf numFmtId="4" fontId="7" fillId="2" borderId="0" xfId="0" applyNumberFormat="1" applyFont="1" applyFill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" fontId="7" fillId="0" borderId="0" xfId="0" applyNumberFormat="1" applyFont="1" applyFill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3" fontId="2" fillId="0" borderId="0" xfId="0" applyNumberFormat="1" applyFont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8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9" fontId="2" fillId="0" borderId="0" xfId="0" applyNumberFormat="1" applyFont="1" applyBorder="1" applyAlignment="1">
      <alignment vertical="center"/>
    </xf>
    <xf numFmtId="4" fontId="8" fillId="0" borderId="1" xfId="0" applyNumberFormat="1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" fontId="8" fillId="0" borderId="2" xfId="0" applyNumberFormat="1" applyFont="1" applyBorder="1" applyAlignment="1">
      <alignment horizontal="center" vertical="center"/>
    </xf>
    <xf numFmtId="4" fontId="8" fillId="0" borderId="6" xfId="0" applyNumberFormat="1" applyFont="1" applyBorder="1" applyAlignment="1">
      <alignment horizontal="center" vertical="center"/>
    </xf>
    <xf numFmtId="4" fontId="8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6" xfId="0" applyNumberFormat="1" applyFont="1" applyBorder="1" applyAlignment="1">
      <alignment horizontal="right" vertical="center"/>
    </xf>
    <xf numFmtId="3" fontId="2" fillId="0" borderId="3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S24"/>
  <sheetViews>
    <sheetView rightToLeft="1" workbookViewId="0">
      <selection activeCell="G16" sqref="G16"/>
    </sheetView>
  </sheetViews>
  <sheetFormatPr defaultColWidth="9.125" defaultRowHeight="14.25" x14ac:dyDescent="0.2"/>
  <cols>
    <col min="1" max="2" width="9.125" style="1"/>
    <col min="3" max="3" width="15.125" style="1" bestFit="1" customWidth="1"/>
    <col min="4" max="4" width="15.125" style="2" customWidth="1"/>
    <col min="5" max="5" width="9.125" style="1"/>
    <col min="6" max="6" width="9.875" style="1" bestFit="1" customWidth="1"/>
    <col min="7" max="8" width="9.125" style="1"/>
    <col min="9" max="9" width="10.125" style="1" bestFit="1" customWidth="1"/>
    <col min="10" max="11" width="9.125" style="1"/>
    <col min="12" max="12" width="13.625" style="1" bestFit="1" customWidth="1"/>
    <col min="13" max="14" width="9.125" style="1"/>
    <col min="15" max="15" width="11.625" style="4" bestFit="1" customWidth="1"/>
    <col min="16" max="16" width="9.125" style="4"/>
    <col min="17" max="16384" width="9.125" style="1"/>
  </cols>
  <sheetData>
    <row r="6" spans="1:19" x14ac:dyDescent="0.2">
      <c r="F6" s="1" t="s">
        <v>7</v>
      </c>
      <c r="G6" s="1" t="s">
        <v>12</v>
      </c>
      <c r="I6" s="1" t="s">
        <v>13</v>
      </c>
      <c r="J6" s="1" t="s">
        <v>12</v>
      </c>
      <c r="L6" s="1" t="s">
        <v>14</v>
      </c>
      <c r="M6" s="1" t="s">
        <v>12</v>
      </c>
      <c r="O6" s="4" t="s">
        <v>15</v>
      </c>
      <c r="P6" s="4" t="s">
        <v>12</v>
      </c>
      <c r="R6" s="1" t="s">
        <v>16</v>
      </c>
    </row>
    <row r="7" spans="1:19" x14ac:dyDescent="0.2">
      <c r="C7" s="1" t="s">
        <v>0</v>
      </c>
      <c r="F7" s="3">
        <v>35335</v>
      </c>
      <c r="G7" s="3"/>
      <c r="H7" s="3"/>
      <c r="I7" s="3">
        <v>116790</v>
      </c>
      <c r="J7" s="3"/>
      <c r="K7" s="3"/>
      <c r="L7" s="3">
        <v>293726.43</v>
      </c>
      <c r="M7" s="3"/>
      <c r="N7" s="3"/>
      <c r="O7" s="5">
        <v>34859.730000000003</v>
      </c>
      <c r="P7" s="5"/>
      <c r="Q7" s="3"/>
      <c r="R7" s="3">
        <v>26538</v>
      </c>
      <c r="S7" s="3"/>
    </row>
    <row r="8" spans="1:19" x14ac:dyDescent="0.2">
      <c r="F8" s="3"/>
      <c r="G8" s="3"/>
      <c r="H8" s="3"/>
      <c r="I8" s="3"/>
      <c r="J8" s="3"/>
      <c r="K8" s="3"/>
      <c r="L8" s="3"/>
      <c r="M8" s="3"/>
      <c r="N8" s="3"/>
      <c r="O8" s="5"/>
      <c r="P8" s="5"/>
      <c r="Q8" s="3"/>
      <c r="R8" s="3"/>
      <c r="S8" s="3"/>
    </row>
    <row r="9" spans="1:19" x14ac:dyDescent="0.2">
      <c r="C9" s="1" t="s">
        <v>1</v>
      </c>
      <c r="F9" s="3">
        <v>3093</v>
      </c>
      <c r="G9" s="3"/>
      <c r="H9" s="2">
        <f>I9/I7</f>
        <v>2.218340611353712E-2</v>
      </c>
      <c r="I9" s="3">
        <f>215.9*12</f>
        <v>2590.8000000000002</v>
      </c>
      <c r="J9" s="3"/>
      <c r="K9" s="3"/>
      <c r="L9" s="3">
        <f>313.15*12</f>
        <v>3757.7999999999997</v>
      </c>
      <c r="M9" s="3"/>
      <c r="N9" s="3"/>
      <c r="O9" s="5">
        <f>126.16*12</f>
        <v>1513.92</v>
      </c>
      <c r="P9" s="5"/>
      <c r="Q9" s="3"/>
      <c r="R9" s="3">
        <f>83*9</f>
        <v>747</v>
      </c>
      <c r="S9" s="3"/>
    </row>
    <row r="10" spans="1:19" x14ac:dyDescent="0.2">
      <c r="C10" s="1" t="s">
        <v>2</v>
      </c>
      <c r="F10" s="3">
        <v>7000</v>
      </c>
      <c r="G10" s="3"/>
      <c r="H10" s="3"/>
      <c r="I10" s="3">
        <v>7000</v>
      </c>
      <c r="J10" s="3"/>
      <c r="K10" s="3"/>
      <c r="L10" s="3">
        <v>7000</v>
      </c>
      <c r="M10" s="3"/>
      <c r="N10" s="3"/>
      <c r="O10" s="5">
        <v>7000</v>
      </c>
      <c r="P10" s="5"/>
      <c r="Q10" s="3"/>
      <c r="R10" s="3">
        <f>7000*9/12</f>
        <v>5250</v>
      </c>
      <c r="S10" s="3"/>
    </row>
    <row r="11" spans="1:19" x14ac:dyDescent="0.2">
      <c r="C11" s="1" t="s">
        <v>11</v>
      </c>
      <c r="F11" s="3"/>
      <c r="G11" s="3"/>
      <c r="H11" s="3"/>
      <c r="I11" s="3">
        <f>150*12</f>
        <v>1800</v>
      </c>
      <c r="J11" s="3"/>
      <c r="K11" s="3"/>
      <c r="L11" s="3">
        <f>200*12</f>
        <v>2400</v>
      </c>
      <c r="M11" s="3"/>
      <c r="N11" s="3"/>
      <c r="O11" s="5">
        <f>63*12</f>
        <v>756</v>
      </c>
      <c r="P11" s="5"/>
      <c r="Q11" s="3"/>
      <c r="R11" s="3">
        <v>0</v>
      </c>
      <c r="S11" s="3"/>
    </row>
    <row r="12" spans="1:19" x14ac:dyDescent="0.2">
      <c r="F12" s="3"/>
      <c r="G12" s="3"/>
      <c r="H12" s="3"/>
      <c r="I12" s="3"/>
      <c r="J12" s="3"/>
      <c r="K12" s="3"/>
      <c r="L12" s="3"/>
      <c r="M12" s="3"/>
      <c r="N12" s="3"/>
      <c r="O12" s="5"/>
      <c r="P12" s="5"/>
      <c r="Q12" s="3"/>
      <c r="R12" s="3"/>
      <c r="S12" s="3"/>
    </row>
    <row r="13" spans="1:19" x14ac:dyDescent="0.2">
      <c r="C13" s="1" t="s">
        <v>3</v>
      </c>
      <c r="F13" s="3">
        <f>F7-F9-F10-F11</f>
        <v>25242</v>
      </c>
      <c r="G13" s="3"/>
      <c r="H13" s="3"/>
      <c r="I13" s="3">
        <f>I7-I9-I10-I11</f>
        <v>105399.2</v>
      </c>
      <c r="J13" s="3"/>
      <c r="K13" s="3"/>
      <c r="L13" s="3">
        <f t="shared" ref="L13" si="0">L7-L9-L10-L11</f>
        <v>280568.63</v>
      </c>
      <c r="M13" s="3"/>
      <c r="N13" s="3"/>
      <c r="O13" s="5">
        <f>O7-O9-O10-O11</f>
        <v>25589.810000000005</v>
      </c>
      <c r="P13" s="5">
        <f t="shared" ref="P13:Q13" si="1">P7-P9-P10-P11</f>
        <v>0</v>
      </c>
      <c r="Q13" s="3">
        <f t="shared" si="1"/>
        <v>0</v>
      </c>
      <c r="R13" s="5">
        <f>R7-R9-R10-R11</f>
        <v>20541</v>
      </c>
      <c r="S13" s="3"/>
    </row>
    <row r="14" spans="1:19" x14ac:dyDescent="0.2">
      <c r="A14" s="1" t="s">
        <v>4</v>
      </c>
      <c r="B14" s="1" t="s">
        <v>5</v>
      </c>
      <c r="C14" s="1" t="s">
        <v>6</v>
      </c>
      <c r="F14" s="3"/>
      <c r="G14" s="3"/>
      <c r="H14" s="3"/>
      <c r="I14" s="3"/>
      <c r="J14" s="3"/>
      <c r="K14" s="3"/>
      <c r="L14" s="3"/>
      <c r="M14" s="3"/>
      <c r="N14" s="3"/>
      <c r="O14" s="5"/>
      <c r="P14" s="5"/>
      <c r="Q14" s="3"/>
      <c r="R14" s="3"/>
      <c r="S14" s="3"/>
    </row>
    <row r="15" spans="1:19" x14ac:dyDescent="0.2">
      <c r="A15" s="1">
        <v>0</v>
      </c>
      <c r="B15" s="1">
        <v>6500</v>
      </c>
      <c r="C15" s="1">
        <f>B15-A15</f>
        <v>6500</v>
      </c>
      <c r="D15" s="2">
        <v>0</v>
      </c>
      <c r="F15" s="3">
        <v>5000</v>
      </c>
      <c r="G15" s="3">
        <f>F15*D15</f>
        <v>0</v>
      </c>
      <c r="H15" s="3"/>
      <c r="I15" s="3">
        <v>5000</v>
      </c>
      <c r="J15" s="3">
        <f>I15*D15</f>
        <v>0</v>
      </c>
      <c r="K15" s="3"/>
      <c r="L15" s="3">
        <v>5000</v>
      </c>
      <c r="M15" s="3">
        <f>L15*D15</f>
        <v>0</v>
      </c>
      <c r="N15" s="3"/>
      <c r="O15" s="5">
        <v>5000</v>
      </c>
      <c r="P15" s="5">
        <f>O15*D15</f>
        <v>0</v>
      </c>
      <c r="Q15" s="3"/>
      <c r="R15" s="3">
        <v>5000</v>
      </c>
      <c r="S15" s="3">
        <f>R15*D15</f>
        <v>0</v>
      </c>
    </row>
    <row r="16" spans="1:19" x14ac:dyDescent="0.2">
      <c r="A16" s="1">
        <v>6500</v>
      </c>
      <c r="B16" s="1">
        <v>30000</v>
      </c>
      <c r="C16" s="1">
        <f t="shared" ref="C16:C19" si="2">B16-A16</f>
        <v>23500</v>
      </c>
      <c r="D16" s="2">
        <v>0.1</v>
      </c>
      <c r="F16" s="3">
        <v>25000</v>
      </c>
      <c r="G16" s="3">
        <f>F16*D16</f>
        <v>2500</v>
      </c>
      <c r="H16" s="3"/>
      <c r="I16" s="3">
        <v>25000</v>
      </c>
      <c r="J16" s="3">
        <f>I16*D16</f>
        <v>2500</v>
      </c>
      <c r="K16" s="3"/>
      <c r="L16" s="3">
        <v>25000</v>
      </c>
      <c r="M16" s="3">
        <f t="shared" ref="M16:M18" si="3">L16*D16</f>
        <v>2500</v>
      </c>
      <c r="N16" s="3"/>
      <c r="O16" s="5">
        <v>20589.810000000001</v>
      </c>
      <c r="P16" s="5">
        <f t="shared" ref="P16:P18" si="4">O16*D16</f>
        <v>2058.9810000000002</v>
      </c>
      <c r="Q16" s="3"/>
      <c r="R16" s="3">
        <f>R13-R15</f>
        <v>15541</v>
      </c>
      <c r="S16" s="3">
        <f>R16*D16</f>
        <v>1554.1000000000001</v>
      </c>
    </row>
    <row r="17" spans="1:19" x14ac:dyDescent="0.2">
      <c r="A17" s="1">
        <v>30000</v>
      </c>
      <c r="B17" s="1">
        <v>45000</v>
      </c>
      <c r="C17" s="1">
        <f t="shared" si="2"/>
        <v>15000</v>
      </c>
      <c r="D17" s="2">
        <v>0.15</v>
      </c>
      <c r="F17" s="3">
        <v>15000</v>
      </c>
      <c r="G17" s="3">
        <f>F17*D17</f>
        <v>2250</v>
      </c>
      <c r="H17" s="3"/>
      <c r="I17" s="3">
        <v>15000</v>
      </c>
      <c r="J17" s="3">
        <f>I17*D17</f>
        <v>2250</v>
      </c>
      <c r="K17" s="3"/>
      <c r="L17" s="3">
        <v>15000</v>
      </c>
      <c r="M17" s="3">
        <f t="shared" si="3"/>
        <v>2250</v>
      </c>
      <c r="N17" s="3"/>
      <c r="O17" s="5">
        <v>0</v>
      </c>
      <c r="P17" s="5">
        <f t="shared" si="4"/>
        <v>0</v>
      </c>
      <c r="Q17" s="3"/>
      <c r="R17" s="3">
        <v>0</v>
      </c>
      <c r="S17" s="3"/>
    </row>
    <row r="18" spans="1:19" x14ac:dyDescent="0.2">
      <c r="A18" s="1">
        <v>45000</v>
      </c>
      <c r="B18" s="1">
        <v>200000</v>
      </c>
      <c r="C18" s="1">
        <f t="shared" si="2"/>
        <v>155000</v>
      </c>
      <c r="D18" s="2">
        <v>0.2</v>
      </c>
      <c r="F18" s="3">
        <v>2250</v>
      </c>
      <c r="G18" s="3">
        <f>F18*D18</f>
        <v>450</v>
      </c>
      <c r="H18" s="3"/>
      <c r="I18" s="3">
        <f>I13-I15-I16-I17</f>
        <v>60399.199999999997</v>
      </c>
      <c r="J18" s="3">
        <f>I18*D18</f>
        <v>12079.84</v>
      </c>
      <c r="K18" s="3"/>
      <c r="L18" s="3">
        <v>205000</v>
      </c>
      <c r="M18" s="3">
        <f t="shared" si="3"/>
        <v>41000</v>
      </c>
      <c r="N18" s="3"/>
      <c r="O18" s="5">
        <v>0</v>
      </c>
      <c r="P18" s="5">
        <f t="shared" si="4"/>
        <v>0</v>
      </c>
      <c r="Q18" s="3"/>
      <c r="R18" s="3">
        <v>0</v>
      </c>
      <c r="S18" s="3"/>
    </row>
    <row r="19" spans="1:19" x14ac:dyDescent="0.2">
      <c r="A19" s="1">
        <v>200000</v>
      </c>
      <c r="C19" s="1">
        <f t="shared" si="2"/>
        <v>-200000</v>
      </c>
      <c r="D19" s="2">
        <v>0.25</v>
      </c>
      <c r="F19" s="3">
        <v>0</v>
      </c>
      <c r="G19" s="3">
        <f>F19*D19</f>
        <v>0</v>
      </c>
      <c r="H19" s="3"/>
      <c r="I19" s="3">
        <v>0</v>
      </c>
      <c r="J19" s="3">
        <f>I19*D19</f>
        <v>0</v>
      </c>
      <c r="K19" s="3"/>
      <c r="L19" s="3">
        <f>L13-L15-L16-L17-L18</f>
        <v>30568.630000000005</v>
      </c>
      <c r="M19" s="3">
        <f>L19*D19</f>
        <v>7642.1575000000012</v>
      </c>
      <c r="N19" s="3"/>
      <c r="O19" s="5">
        <v>0</v>
      </c>
      <c r="P19" s="5">
        <f>O19*D19</f>
        <v>0</v>
      </c>
      <c r="Q19" s="3"/>
      <c r="R19" s="3">
        <v>0</v>
      </c>
      <c r="S19" s="3"/>
    </row>
    <row r="20" spans="1:19" x14ac:dyDescent="0.2">
      <c r="F20" s="3">
        <f>SUM(F15:F19)</f>
        <v>47250</v>
      </c>
      <c r="G20" s="3">
        <f>SUM(G15:G19)</f>
        <v>5200</v>
      </c>
      <c r="H20" s="3"/>
      <c r="I20" s="3">
        <f>SUM(I15:I19)</f>
        <v>105399.2</v>
      </c>
      <c r="J20" s="3">
        <f>SUM(J15:J19)</f>
        <v>16829.84</v>
      </c>
      <c r="K20" s="3"/>
      <c r="L20" s="3">
        <f>SUM(L15:L19)</f>
        <v>280568.63</v>
      </c>
      <c r="M20" s="3">
        <f>SUM(M15:M19)</f>
        <v>53392.157500000001</v>
      </c>
      <c r="N20" s="3"/>
      <c r="O20" s="5">
        <f>SUM(O15:O19)</f>
        <v>25589.81</v>
      </c>
      <c r="P20" s="5">
        <f>SUM(P15:P19)</f>
        <v>2058.9810000000002</v>
      </c>
      <c r="Q20" s="3"/>
      <c r="R20" s="3">
        <f>SUM(R15:R19)</f>
        <v>20541</v>
      </c>
      <c r="S20" s="3">
        <f>SUM(S15:S19)</f>
        <v>1554.1000000000001</v>
      </c>
    </row>
    <row r="21" spans="1:19" x14ac:dyDescent="0.2">
      <c r="D21" s="2" t="s">
        <v>8</v>
      </c>
      <c r="F21" s="3">
        <f>F20-F13</f>
        <v>22008</v>
      </c>
      <c r="G21" s="3"/>
      <c r="H21" s="3"/>
      <c r="I21" s="3">
        <f>I20-I13</f>
        <v>0</v>
      </c>
      <c r="J21" s="3"/>
      <c r="K21" s="3"/>
      <c r="L21" s="3">
        <f>L20-L13</f>
        <v>0</v>
      </c>
      <c r="M21" s="3"/>
      <c r="N21" s="3"/>
      <c r="O21" s="5">
        <f>O20-O13</f>
        <v>0</v>
      </c>
      <c r="P21" s="5"/>
      <c r="Q21" s="3"/>
      <c r="R21" s="3">
        <f>R13-R20</f>
        <v>0</v>
      </c>
      <c r="S21" s="3"/>
    </row>
    <row r="22" spans="1:19" x14ac:dyDescent="0.2">
      <c r="D22" s="2" t="s">
        <v>9</v>
      </c>
      <c r="F22" s="3"/>
      <c r="G22" s="3">
        <v>7206.27</v>
      </c>
      <c r="H22" s="3"/>
      <c r="I22" s="3"/>
      <c r="J22" s="3">
        <v>6516.08</v>
      </c>
      <c r="K22" s="3"/>
      <c r="L22" s="3"/>
      <c r="M22" s="3">
        <v>54405.62</v>
      </c>
      <c r="N22" s="3"/>
      <c r="O22" s="5"/>
      <c r="P22" s="5">
        <v>2058.94</v>
      </c>
      <c r="Q22" s="3"/>
      <c r="R22" s="3"/>
      <c r="S22" s="3">
        <v>1695</v>
      </c>
    </row>
    <row r="23" spans="1:19" x14ac:dyDescent="0.2">
      <c r="D23" s="2" t="s">
        <v>10</v>
      </c>
      <c r="F23" s="3"/>
      <c r="G23" s="3">
        <f>G20-G22</f>
        <v>-2006.2700000000004</v>
      </c>
      <c r="H23" s="3"/>
      <c r="I23" s="3"/>
      <c r="J23" s="3">
        <f>J20-J22</f>
        <v>10313.76</v>
      </c>
      <c r="K23" s="3"/>
      <c r="L23" s="3"/>
      <c r="M23" s="3">
        <f t="shared" ref="M23" si="5">M20-M22</f>
        <v>-1013.4625000000015</v>
      </c>
      <c r="N23" s="3"/>
      <c r="O23" s="5"/>
      <c r="P23" s="5">
        <f>P20-P22</f>
        <v>4.1000000000167347E-2</v>
      </c>
      <c r="Q23" s="3"/>
      <c r="R23" s="3"/>
      <c r="S23" s="3">
        <f>S22-S20</f>
        <v>140.89999999999986</v>
      </c>
    </row>
    <row r="24" spans="1:19" x14ac:dyDescent="0.2">
      <c r="R24" s="3"/>
      <c r="S24" s="3"/>
    </row>
  </sheetData>
  <printOptions horizontalCentered="1"/>
  <pageMargins left="0" right="0" top="0.75" bottom="0.75" header="0.3" footer="0.3"/>
  <pageSetup paperSize="9" scale="8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61"/>
  <sheetViews>
    <sheetView rightToLeft="1" tabSelected="1" topLeftCell="A9" zoomScaleNormal="100" workbookViewId="0">
      <selection activeCell="AD10" sqref="AD10"/>
    </sheetView>
  </sheetViews>
  <sheetFormatPr defaultColWidth="9.125" defaultRowHeight="20.25" x14ac:dyDescent="0.2"/>
  <cols>
    <col min="1" max="1" width="6.375" style="21" customWidth="1"/>
    <col min="2" max="2" width="7.625" style="21" customWidth="1"/>
    <col min="3" max="3" width="14.375" style="21" customWidth="1"/>
    <col min="4" max="11" width="4.75" style="21" customWidth="1"/>
    <col min="12" max="12" width="5.625" style="21" customWidth="1"/>
    <col min="13" max="13" width="4.75" style="21" customWidth="1"/>
    <col min="14" max="14" width="5.25" style="21" customWidth="1"/>
    <col min="15" max="15" width="4.75" style="21" customWidth="1"/>
    <col min="16" max="16" width="3.75" style="21" customWidth="1"/>
    <col min="17" max="17" width="4.25" style="21" customWidth="1"/>
    <col min="18" max="19" width="5.125" style="21" customWidth="1"/>
    <col min="20" max="27" width="4.25" style="21" customWidth="1"/>
    <col min="28" max="30" width="5" style="21" customWidth="1"/>
    <col min="31" max="32" width="4.25" style="21" customWidth="1"/>
    <col min="33" max="33" width="5.125" style="21" bestFit="1" customWidth="1"/>
    <col min="34" max="35" width="4.25" style="21" customWidth="1"/>
    <col min="36" max="36" width="1.625" style="21" customWidth="1"/>
    <col min="37" max="38" width="4.25" style="21" customWidth="1"/>
    <col min="39" max="39" width="1.625" style="21" customWidth="1"/>
    <col min="40" max="43" width="4.25" style="21" customWidth="1"/>
    <col min="44" max="16384" width="9.125" style="21"/>
  </cols>
  <sheetData>
    <row r="1" spans="1:27" x14ac:dyDescent="0.2">
      <c r="A1" s="106" t="s">
        <v>44</v>
      </c>
      <c r="B1" s="106"/>
      <c r="C1" s="106"/>
      <c r="D1" s="60">
        <v>6</v>
      </c>
      <c r="E1" s="60">
        <v>1</v>
      </c>
      <c r="F1" s="60">
        <v>0</v>
      </c>
      <c r="G1" s="60">
        <v>2</v>
      </c>
      <c r="J1" s="97" t="s">
        <v>152</v>
      </c>
      <c r="K1" s="97"/>
      <c r="L1" s="97"/>
      <c r="M1" s="29"/>
      <c r="P1" s="97" t="s">
        <v>153</v>
      </c>
      <c r="Q1" s="97"/>
      <c r="R1" s="97"/>
      <c r="S1" s="29"/>
    </row>
    <row r="2" spans="1:27" ht="4.5" customHeight="1" x14ac:dyDescent="0.2"/>
    <row r="3" spans="1:27" x14ac:dyDescent="0.2">
      <c r="A3" s="106" t="s">
        <v>144</v>
      </c>
      <c r="B3" s="106"/>
      <c r="C3" s="106"/>
      <c r="D3" s="107" t="s">
        <v>221</v>
      </c>
      <c r="E3" s="107"/>
      <c r="F3" s="107"/>
      <c r="G3" s="107"/>
      <c r="H3" s="107"/>
      <c r="I3" s="107"/>
      <c r="J3" s="107"/>
      <c r="K3" s="107"/>
      <c r="L3" s="107"/>
      <c r="M3" s="107"/>
      <c r="O3" s="88" t="s">
        <v>154</v>
      </c>
      <c r="P3" s="88"/>
      <c r="Q3" s="88"/>
      <c r="R3" s="88"/>
      <c r="S3" s="107" t="s">
        <v>155</v>
      </c>
      <c r="T3" s="107"/>
      <c r="U3" s="107"/>
      <c r="V3" s="107"/>
      <c r="W3" s="107"/>
      <c r="X3" s="107"/>
      <c r="Y3" s="107"/>
    </row>
    <row r="4" spans="1:27" ht="4.5" customHeight="1" x14ac:dyDescent="0.2"/>
    <row r="5" spans="1:27" x14ac:dyDescent="0.2">
      <c r="A5" s="106" t="s">
        <v>145</v>
      </c>
      <c r="B5" s="106"/>
      <c r="C5" s="106"/>
      <c r="D5" s="60">
        <v>4</v>
      </c>
      <c r="E5" s="60">
        <v>3</v>
      </c>
      <c r="F5" s="60">
        <v>9</v>
      </c>
      <c r="G5" s="60">
        <v>0</v>
      </c>
      <c r="H5" s="60">
        <v>0</v>
      </c>
      <c r="I5" s="60">
        <v>1</v>
      </c>
      <c r="J5" s="61">
        <v>0</v>
      </c>
      <c r="K5" s="60">
        <v>0</v>
      </c>
      <c r="L5" s="61">
        <v>1</v>
      </c>
      <c r="M5" s="60">
        <v>2</v>
      </c>
      <c r="N5" s="61">
        <v>1</v>
      </c>
      <c r="O5" s="60">
        <v>4</v>
      </c>
      <c r="P5" s="61">
        <v>8</v>
      </c>
      <c r="Q5" s="60">
        <v>2</v>
      </c>
    </row>
    <row r="6" spans="1:27" ht="4.5" customHeight="1" x14ac:dyDescent="0.2"/>
    <row r="7" spans="1:27" x14ac:dyDescent="0.2">
      <c r="A7" s="106" t="s">
        <v>146</v>
      </c>
      <c r="B7" s="106"/>
      <c r="C7" s="106"/>
      <c r="D7" s="60">
        <v>7</v>
      </c>
      <c r="E7" s="60">
        <v>6</v>
      </c>
      <c r="F7" s="24">
        <v>2</v>
      </c>
      <c r="G7" s="60">
        <v>7</v>
      </c>
      <c r="H7" s="60">
        <v>4</v>
      </c>
      <c r="I7" s="24">
        <v>4</v>
      </c>
      <c r="J7" s="60">
        <v>0</v>
      </c>
      <c r="K7" s="60">
        <v>1</v>
      </c>
      <c r="L7" s="60">
        <v>3</v>
      </c>
      <c r="N7" s="88" t="s">
        <v>172</v>
      </c>
      <c r="O7" s="88"/>
      <c r="P7" s="88"/>
      <c r="Q7" s="88"/>
      <c r="R7" s="107">
        <v>348812</v>
      </c>
      <c r="S7" s="107"/>
      <c r="T7" s="107"/>
      <c r="U7" s="107"/>
      <c r="V7" s="107"/>
      <c r="W7" s="107"/>
      <c r="X7" s="107"/>
    </row>
    <row r="8" spans="1:27" ht="11.25" customHeight="1" x14ac:dyDescent="0.2">
      <c r="D8" s="96" t="s">
        <v>35</v>
      </c>
      <c r="E8" s="96"/>
      <c r="F8" s="96" t="s">
        <v>36</v>
      </c>
      <c r="G8" s="96"/>
      <c r="H8" s="96" t="s">
        <v>37</v>
      </c>
      <c r="I8" s="96"/>
      <c r="J8" s="96"/>
      <c r="K8" s="96" t="s">
        <v>38</v>
      </c>
      <c r="L8" s="96"/>
      <c r="M8" s="96"/>
      <c r="N8" s="96"/>
      <c r="O8" s="96" t="s">
        <v>39</v>
      </c>
      <c r="P8" s="96"/>
      <c r="Q8" s="96"/>
      <c r="R8" s="96" t="s">
        <v>40</v>
      </c>
      <c r="S8" s="96"/>
    </row>
    <row r="9" spans="1:27" x14ac:dyDescent="0.2">
      <c r="A9" s="106" t="s">
        <v>34</v>
      </c>
      <c r="B9" s="106"/>
      <c r="C9" s="106"/>
      <c r="D9" s="60">
        <v>3</v>
      </c>
      <c r="E9" s="61">
        <v>2</v>
      </c>
      <c r="F9" s="60">
        <v>0</v>
      </c>
      <c r="G9" s="61">
        <v>0</v>
      </c>
      <c r="H9" s="60">
        <v>0</v>
      </c>
      <c r="I9" s="60">
        <v>3</v>
      </c>
      <c r="J9" s="61">
        <v>7</v>
      </c>
      <c r="K9" s="60">
        <v>6</v>
      </c>
      <c r="L9" s="60">
        <v>2</v>
      </c>
      <c r="M9" s="60">
        <v>7</v>
      </c>
      <c r="N9" s="60">
        <v>2</v>
      </c>
      <c r="O9" s="61">
        <v>0</v>
      </c>
      <c r="P9" s="61">
        <v>6</v>
      </c>
      <c r="Q9" s="60"/>
      <c r="R9" s="60"/>
      <c r="S9" s="60"/>
    </row>
    <row r="10" spans="1:27" ht="11.25" customHeight="1" x14ac:dyDescent="0.2">
      <c r="D10" s="96" t="s">
        <v>156</v>
      </c>
      <c r="E10" s="96"/>
      <c r="F10" s="111" t="s">
        <v>157</v>
      </c>
      <c r="G10" s="111"/>
      <c r="H10" s="111"/>
      <c r="I10" s="111"/>
      <c r="J10" s="111"/>
      <c r="K10" s="111"/>
      <c r="L10" s="111"/>
      <c r="M10" s="112" t="s">
        <v>158</v>
      </c>
      <c r="N10" s="112"/>
      <c r="O10" s="112"/>
      <c r="P10" s="112" t="s">
        <v>159</v>
      </c>
      <c r="Q10" s="112"/>
      <c r="R10" s="112"/>
      <c r="S10" s="112"/>
      <c r="T10" s="96" t="s">
        <v>160</v>
      </c>
      <c r="U10" s="96"/>
      <c r="V10" s="96"/>
      <c r="W10" s="96"/>
    </row>
    <row r="11" spans="1:27" x14ac:dyDescent="0.2">
      <c r="A11" s="106" t="s">
        <v>147</v>
      </c>
      <c r="B11" s="106"/>
      <c r="C11" s="106"/>
      <c r="D11" s="107">
        <v>11</v>
      </c>
      <c r="E11" s="109"/>
      <c r="F11" s="110" t="s">
        <v>223</v>
      </c>
      <c r="G11" s="107"/>
      <c r="H11" s="107"/>
      <c r="I11" s="107"/>
      <c r="J11" s="107"/>
      <c r="K11" s="107"/>
      <c r="L11" s="109"/>
      <c r="M11" s="110" t="s">
        <v>224</v>
      </c>
      <c r="N11" s="107"/>
      <c r="O11" s="109"/>
      <c r="P11" s="91" t="s">
        <v>224</v>
      </c>
      <c r="Q11" s="107"/>
      <c r="R11" s="107"/>
      <c r="S11" s="89"/>
      <c r="T11" s="110" t="s">
        <v>169</v>
      </c>
      <c r="U11" s="107"/>
      <c r="V11" s="107"/>
      <c r="W11" s="109"/>
    </row>
    <row r="12" spans="1:27" ht="4.5" customHeight="1" x14ac:dyDescent="0.2"/>
    <row r="13" spans="1:27" x14ac:dyDescent="0.2">
      <c r="A13" s="106" t="s">
        <v>148</v>
      </c>
      <c r="B13" s="106"/>
      <c r="C13" s="106"/>
      <c r="D13" s="107">
        <v>8</v>
      </c>
      <c r="E13" s="109"/>
      <c r="F13" s="110" t="s">
        <v>183</v>
      </c>
      <c r="G13" s="107"/>
      <c r="H13" s="107"/>
      <c r="I13" s="107"/>
      <c r="J13" s="107"/>
      <c r="K13" s="107"/>
      <c r="L13" s="109"/>
      <c r="M13" s="118" t="s">
        <v>184</v>
      </c>
      <c r="N13" s="119"/>
      <c r="O13" s="120"/>
      <c r="P13" s="91" t="s">
        <v>182</v>
      </c>
      <c r="Q13" s="107"/>
      <c r="R13" s="107"/>
      <c r="S13" s="89"/>
      <c r="T13" s="110" t="s">
        <v>169</v>
      </c>
      <c r="U13" s="107"/>
      <c r="V13" s="107"/>
      <c r="W13" s="109"/>
    </row>
    <row r="14" spans="1:27" ht="4.5" customHeight="1" x14ac:dyDescent="0.2"/>
    <row r="15" spans="1:27" x14ac:dyDescent="0.2">
      <c r="A15" s="106" t="s">
        <v>149</v>
      </c>
      <c r="B15" s="106"/>
      <c r="C15" s="106"/>
      <c r="D15" s="29"/>
      <c r="E15" s="29"/>
      <c r="F15" s="29"/>
      <c r="G15" s="29"/>
      <c r="H15" s="29"/>
      <c r="I15" s="29"/>
      <c r="J15" s="29"/>
      <c r="K15" s="42"/>
      <c r="L15" s="29"/>
      <c r="M15" s="29"/>
      <c r="N15" s="29"/>
      <c r="O15" s="116" t="s">
        <v>161</v>
      </c>
      <c r="P15" s="117"/>
      <c r="Q15" s="60">
        <v>5</v>
      </c>
      <c r="R15" s="60">
        <v>6</v>
      </c>
      <c r="S15" s="60">
        <v>6</v>
      </c>
      <c r="T15" s="61">
        <v>7</v>
      </c>
      <c r="U15" s="58">
        <v>2</v>
      </c>
      <c r="V15" s="60">
        <v>0</v>
      </c>
      <c r="W15" s="61">
        <v>1</v>
      </c>
      <c r="X15" s="58">
        <v>2</v>
      </c>
      <c r="Y15" s="60">
        <v>2</v>
      </c>
      <c r="Z15" s="60">
        <v>1</v>
      </c>
      <c r="AA15" s="60">
        <v>0</v>
      </c>
    </row>
    <row r="16" spans="1:27" ht="4.5" customHeight="1" x14ac:dyDescent="0.2"/>
    <row r="17" spans="1:43" x14ac:dyDescent="0.2">
      <c r="A17" s="106" t="s">
        <v>150</v>
      </c>
      <c r="B17" s="106"/>
      <c r="C17" s="106"/>
      <c r="D17" s="107" t="s">
        <v>180</v>
      </c>
      <c r="E17" s="107"/>
      <c r="F17" s="107"/>
      <c r="G17" s="107"/>
      <c r="H17" s="107"/>
      <c r="I17" s="107"/>
      <c r="J17" s="107"/>
      <c r="K17" s="107"/>
      <c r="L17" s="107"/>
      <c r="N17" s="88" t="s">
        <v>162</v>
      </c>
      <c r="O17" s="88"/>
      <c r="P17" s="88"/>
      <c r="Q17" s="88"/>
      <c r="R17" s="107" t="s">
        <v>222</v>
      </c>
      <c r="S17" s="107"/>
      <c r="T17" s="107"/>
      <c r="U17" s="107"/>
      <c r="V17" s="107"/>
      <c r="W17" s="107"/>
      <c r="X17" s="107"/>
    </row>
    <row r="18" spans="1:43" ht="4.5" customHeight="1" x14ac:dyDescent="0.2"/>
    <row r="19" spans="1:43" x14ac:dyDescent="0.2">
      <c r="A19" s="106" t="s">
        <v>151</v>
      </c>
      <c r="B19" s="106"/>
      <c r="C19" s="106"/>
      <c r="D19" s="97" t="s">
        <v>29</v>
      </c>
      <c r="E19" s="95"/>
      <c r="F19" s="98">
        <v>42370</v>
      </c>
      <c r="G19" s="99"/>
      <c r="H19" s="99"/>
      <c r="I19" s="100"/>
      <c r="J19" s="94" t="s">
        <v>30</v>
      </c>
      <c r="K19" s="95"/>
      <c r="L19" s="98">
        <v>42735</v>
      </c>
      <c r="M19" s="99"/>
      <c r="N19" s="99"/>
      <c r="O19" s="100"/>
    </row>
    <row r="21" spans="1:43" ht="21.75" customHeight="1" x14ac:dyDescent="0.2">
      <c r="A21" s="101" t="s">
        <v>27</v>
      </c>
      <c r="B21" s="101"/>
      <c r="C21" s="101"/>
    </row>
    <row r="22" spans="1:43" ht="7.5" customHeight="1" x14ac:dyDescent="0.2"/>
    <row r="23" spans="1:43" ht="23.25" customHeight="1" x14ac:dyDescent="0.2">
      <c r="A23" s="22" t="s">
        <v>28</v>
      </c>
      <c r="B23" s="94" t="s">
        <v>54</v>
      </c>
      <c r="C23" s="95"/>
      <c r="D23" s="89" t="str">
        <f>D17</f>
        <v>المهن الحرة ثانى</v>
      </c>
      <c r="E23" s="90"/>
      <c r="F23" s="90"/>
      <c r="G23" s="90"/>
      <c r="H23" s="90"/>
      <c r="I23" s="91"/>
      <c r="K23" s="97" t="s">
        <v>29</v>
      </c>
      <c r="L23" s="95"/>
      <c r="M23" s="98">
        <f>F19</f>
        <v>42370</v>
      </c>
      <c r="N23" s="99"/>
      <c r="O23" s="99"/>
      <c r="P23" s="100"/>
      <c r="Q23" s="94" t="s">
        <v>30</v>
      </c>
      <c r="R23" s="95"/>
      <c r="S23" s="98">
        <f>L19</f>
        <v>42735</v>
      </c>
      <c r="T23" s="99"/>
      <c r="U23" s="99"/>
      <c r="V23" s="100"/>
    </row>
    <row r="24" spans="1:43" ht="4.5" customHeight="1" x14ac:dyDescent="0.2"/>
    <row r="25" spans="1:43" ht="23.25" customHeight="1" x14ac:dyDescent="0.2">
      <c r="A25" s="22" t="s">
        <v>31</v>
      </c>
      <c r="B25" s="94" t="s">
        <v>55</v>
      </c>
      <c r="C25" s="95"/>
      <c r="D25" s="89" t="str">
        <f>D3</f>
        <v>احمد محمد عبد الوهاب الكيلانى</v>
      </c>
      <c r="E25" s="90"/>
      <c r="F25" s="90"/>
      <c r="G25" s="90"/>
      <c r="H25" s="90"/>
      <c r="I25" s="90"/>
      <c r="J25" s="90"/>
      <c r="K25" s="91"/>
      <c r="L25" s="22" t="s">
        <v>32</v>
      </c>
      <c r="M25" s="94" t="s">
        <v>56</v>
      </c>
      <c r="N25" s="88"/>
      <c r="O25" s="88"/>
      <c r="P25" s="88"/>
      <c r="Q25" s="88"/>
      <c r="R25" s="95"/>
      <c r="S25" s="60">
        <f>D7</f>
        <v>7</v>
      </c>
      <c r="T25" s="60">
        <f t="shared" ref="T25:AA25" si="0">E7</f>
        <v>6</v>
      </c>
      <c r="U25" s="24">
        <f t="shared" si="0"/>
        <v>2</v>
      </c>
      <c r="V25" s="60">
        <f t="shared" si="0"/>
        <v>7</v>
      </c>
      <c r="W25" s="60">
        <f t="shared" si="0"/>
        <v>4</v>
      </c>
      <c r="X25" s="24">
        <f t="shared" si="0"/>
        <v>4</v>
      </c>
      <c r="Y25" s="60">
        <f t="shared" si="0"/>
        <v>0</v>
      </c>
      <c r="Z25" s="60">
        <f t="shared" si="0"/>
        <v>1</v>
      </c>
      <c r="AA25" s="60">
        <f t="shared" si="0"/>
        <v>3</v>
      </c>
    </row>
    <row r="26" spans="1:43" ht="14.25" customHeight="1" x14ac:dyDescent="0.2">
      <c r="A26" s="57"/>
      <c r="B26" s="57"/>
      <c r="C26" s="57"/>
      <c r="D26" s="96" t="s">
        <v>35</v>
      </c>
      <c r="E26" s="96"/>
      <c r="F26" s="96" t="s">
        <v>36</v>
      </c>
      <c r="G26" s="96"/>
      <c r="H26" s="96" t="s">
        <v>37</v>
      </c>
      <c r="I26" s="96"/>
      <c r="J26" s="96"/>
      <c r="K26" s="96" t="s">
        <v>38</v>
      </c>
      <c r="L26" s="96"/>
      <c r="M26" s="96"/>
      <c r="N26" s="96"/>
      <c r="O26" s="96" t="s">
        <v>39</v>
      </c>
      <c r="P26" s="96"/>
      <c r="Q26" s="96"/>
      <c r="R26" s="96" t="s">
        <v>40</v>
      </c>
      <c r="S26" s="96"/>
      <c r="U26" s="57"/>
      <c r="X26" s="26"/>
      <c r="AB26" s="59"/>
      <c r="AC26" s="59"/>
      <c r="AD26" s="59"/>
      <c r="AE26" s="59"/>
      <c r="AF26" s="57"/>
      <c r="AG26" s="27"/>
      <c r="AH26" s="27"/>
      <c r="AI26" s="57"/>
      <c r="AJ26" s="57"/>
      <c r="AK26" s="27"/>
      <c r="AL26" s="27"/>
      <c r="AM26" s="57"/>
      <c r="AN26" s="57"/>
      <c r="AO26" s="27"/>
      <c r="AP26" s="27"/>
      <c r="AQ26" s="27"/>
    </row>
    <row r="27" spans="1:43" ht="23.25" customHeight="1" x14ac:dyDescent="0.2">
      <c r="A27" s="22" t="s">
        <v>33</v>
      </c>
      <c r="B27" s="21" t="s">
        <v>34</v>
      </c>
      <c r="D27" s="60">
        <f t="shared" ref="D27:P27" si="1">D9</f>
        <v>3</v>
      </c>
      <c r="E27" s="61">
        <f t="shared" si="1"/>
        <v>2</v>
      </c>
      <c r="F27" s="60">
        <f t="shared" si="1"/>
        <v>0</v>
      </c>
      <c r="G27" s="61">
        <f t="shared" si="1"/>
        <v>0</v>
      </c>
      <c r="H27" s="60">
        <f t="shared" si="1"/>
        <v>0</v>
      </c>
      <c r="I27" s="60">
        <f t="shared" si="1"/>
        <v>3</v>
      </c>
      <c r="J27" s="61">
        <f t="shared" si="1"/>
        <v>7</v>
      </c>
      <c r="K27" s="60">
        <f t="shared" si="1"/>
        <v>6</v>
      </c>
      <c r="L27" s="60">
        <f t="shared" si="1"/>
        <v>2</v>
      </c>
      <c r="M27" s="60">
        <f t="shared" si="1"/>
        <v>7</v>
      </c>
      <c r="N27" s="60">
        <f t="shared" si="1"/>
        <v>2</v>
      </c>
      <c r="O27" s="61">
        <f t="shared" si="1"/>
        <v>0</v>
      </c>
      <c r="P27" s="61">
        <f t="shared" si="1"/>
        <v>6</v>
      </c>
      <c r="Q27" s="60"/>
      <c r="R27" s="60"/>
      <c r="S27" s="60"/>
    </row>
    <row r="28" spans="1:43" ht="6.75" customHeight="1" x14ac:dyDescent="0.2"/>
    <row r="29" spans="1:43" ht="23.25" customHeight="1" x14ac:dyDescent="0.2">
      <c r="A29" s="22" t="s">
        <v>41</v>
      </c>
      <c r="B29" s="94" t="s">
        <v>42</v>
      </c>
      <c r="C29" s="88"/>
      <c r="D29" s="88"/>
      <c r="E29" s="88"/>
      <c r="F29" s="88"/>
      <c r="G29" s="95"/>
      <c r="H29" s="29"/>
      <c r="I29" s="60"/>
      <c r="J29" s="29"/>
      <c r="K29" s="29"/>
      <c r="L29" s="60"/>
      <c r="M29" s="29"/>
      <c r="N29" s="29"/>
      <c r="O29" s="29"/>
      <c r="P29" s="29"/>
      <c r="Q29" s="60"/>
      <c r="R29" s="60"/>
      <c r="S29" s="94" t="s">
        <v>43</v>
      </c>
      <c r="T29" s="88"/>
      <c r="U29" s="88"/>
    </row>
    <row r="30" spans="1:43" ht="7.5" customHeight="1" x14ac:dyDescent="0.2"/>
    <row r="31" spans="1:43" ht="23.25" customHeight="1" x14ac:dyDescent="0.2">
      <c r="A31" s="79" t="s">
        <v>45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1"/>
      <c r="Q31" s="89" t="s">
        <v>44</v>
      </c>
      <c r="R31" s="90"/>
      <c r="S31" s="90"/>
      <c r="T31" s="90"/>
      <c r="U31" s="90"/>
      <c r="V31" s="90"/>
      <c r="W31" s="90"/>
      <c r="X31" s="90"/>
      <c r="Y31" s="90"/>
      <c r="Z31" s="90"/>
      <c r="AA31" s="91"/>
    </row>
    <row r="32" spans="1:43" ht="7.5" customHeight="1" x14ac:dyDescent="0.2"/>
    <row r="33" spans="1:27" ht="23.25" customHeight="1" x14ac:dyDescent="0.2">
      <c r="A33" s="22" t="s">
        <v>46</v>
      </c>
      <c r="B33" s="102" t="s">
        <v>47</v>
      </c>
      <c r="C33" s="70"/>
      <c r="D33" s="70"/>
      <c r="E33" s="70"/>
      <c r="F33" s="70"/>
      <c r="G33" s="70"/>
      <c r="H33" s="70"/>
      <c r="I33" s="70"/>
      <c r="J33" s="70"/>
      <c r="K33" s="97" t="s">
        <v>48</v>
      </c>
      <c r="L33" s="97"/>
      <c r="M33" s="97"/>
      <c r="N33" s="97"/>
      <c r="O33" s="97"/>
      <c r="Q33" s="103">
        <f>P109</f>
        <v>60304.88</v>
      </c>
      <c r="R33" s="104"/>
      <c r="S33" s="104"/>
      <c r="T33" s="104"/>
      <c r="U33" s="104"/>
      <c r="V33" s="104"/>
      <c r="W33" s="104"/>
      <c r="X33" s="104"/>
      <c r="Y33" s="104"/>
      <c r="Z33" s="104"/>
      <c r="AA33" s="105"/>
    </row>
    <row r="34" spans="1:27" ht="7.5" customHeight="1" x14ac:dyDescent="0.2"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ht="23.25" customHeight="1" x14ac:dyDescent="0.2">
      <c r="A35" s="22" t="s">
        <v>49</v>
      </c>
      <c r="B35" s="102" t="s">
        <v>50</v>
      </c>
      <c r="C35" s="70"/>
      <c r="D35" s="70"/>
      <c r="E35" s="70"/>
      <c r="F35" s="70"/>
      <c r="G35" s="70"/>
      <c r="H35" s="70"/>
      <c r="I35" s="70"/>
      <c r="J35" s="70"/>
      <c r="K35" s="97" t="s">
        <v>51</v>
      </c>
      <c r="L35" s="97"/>
      <c r="M35" s="97"/>
      <c r="N35" s="97"/>
      <c r="O35" s="97"/>
      <c r="Q35" s="103"/>
      <c r="R35" s="104"/>
      <c r="S35" s="104"/>
      <c r="T35" s="104"/>
      <c r="U35" s="104"/>
      <c r="V35" s="104"/>
      <c r="W35" s="104"/>
      <c r="X35" s="104"/>
      <c r="Y35" s="104"/>
      <c r="Z35" s="104"/>
      <c r="AA35" s="105"/>
    </row>
    <row r="36" spans="1:27" ht="7.5" customHeight="1" x14ac:dyDescent="0.2">
      <c r="B36" s="102"/>
      <c r="C36" s="70"/>
      <c r="D36" s="70"/>
      <c r="E36" s="7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ht="23.25" customHeight="1" x14ac:dyDescent="0.2">
      <c r="A37" s="22" t="s">
        <v>58</v>
      </c>
      <c r="B37" s="121" t="s">
        <v>52</v>
      </c>
      <c r="C37" s="122"/>
      <c r="D37" s="122"/>
      <c r="E37" s="122"/>
      <c r="F37" s="122"/>
      <c r="G37" s="122"/>
      <c r="H37" s="122"/>
      <c r="I37" s="122"/>
      <c r="J37" s="122"/>
      <c r="K37" s="97" t="s">
        <v>53</v>
      </c>
      <c r="L37" s="97"/>
      <c r="M37" s="97"/>
      <c r="N37" s="97"/>
      <c r="O37" s="97"/>
      <c r="Q37" s="103">
        <f>P144</f>
        <v>0</v>
      </c>
      <c r="R37" s="104"/>
      <c r="S37" s="104"/>
      <c r="T37" s="104"/>
      <c r="U37" s="104"/>
      <c r="V37" s="104"/>
      <c r="W37" s="104"/>
      <c r="X37" s="104"/>
      <c r="Y37" s="104"/>
      <c r="Z37" s="104"/>
      <c r="AA37" s="105"/>
    </row>
    <row r="38" spans="1:27" ht="7.5" customHeight="1" x14ac:dyDescent="0.2">
      <c r="B38" s="102"/>
      <c r="C38" s="70"/>
      <c r="D38" s="70"/>
      <c r="E38" s="7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1:27" ht="23.25" customHeight="1" x14ac:dyDescent="0.2">
      <c r="A39" s="22" t="s">
        <v>59</v>
      </c>
      <c r="B39" s="102" t="s">
        <v>57</v>
      </c>
      <c r="C39" s="70"/>
      <c r="D39" s="70"/>
      <c r="E39" s="70"/>
      <c r="F39" s="70"/>
      <c r="G39" s="70"/>
      <c r="H39" s="70"/>
      <c r="I39" s="70"/>
      <c r="J39" s="70"/>
      <c r="K39" s="97" t="s">
        <v>60</v>
      </c>
      <c r="L39" s="97"/>
      <c r="M39" s="97"/>
      <c r="N39" s="97"/>
      <c r="O39" s="97"/>
      <c r="Q39" s="103"/>
      <c r="R39" s="104"/>
      <c r="S39" s="104"/>
      <c r="T39" s="104"/>
      <c r="U39" s="104"/>
      <c r="V39" s="104"/>
      <c r="W39" s="104"/>
      <c r="X39" s="104"/>
      <c r="Y39" s="104"/>
      <c r="Z39" s="104"/>
      <c r="AA39" s="105"/>
    </row>
    <row r="40" spans="1:27" ht="7.5" customHeight="1" x14ac:dyDescent="0.2">
      <c r="B40" s="102"/>
      <c r="C40" s="70"/>
      <c r="D40" s="70"/>
      <c r="E40" s="7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1:27" ht="23.25" customHeight="1" x14ac:dyDescent="0.2">
      <c r="A41" s="22" t="s">
        <v>62</v>
      </c>
      <c r="B41" s="102" t="s">
        <v>140</v>
      </c>
      <c r="C41" s="70"/>
      <c r="D41" s="70"/>
      <c r="E41" s="70"/>
      <c r="F41" s="70"/>
      <c r="G41" s="70"/>
      <c r="H41" s="70"/>
      <c r="I41" s="70"/>
      <c r="J41" s="70"/>
      <c r="K41" s="92" t="s">
        <v>61</v>
      </c>
      <c r="L41" s="92"/>
      <c r="M41" s="92"/>
      <c r="N41" s="92"/>
      <c r="O41" s="92"/>
      <c r="Q41" s="103">
        <f>Q33+Q35+Q37+Q39</f>
        <v>60304.88</v>
      </c>
      <c r="R41" s="104"/>
      <c r="S41" s="104"/>
      <c r="T41" s="104"/>
      <c r="U41" s="104"/>
      <c r="V41" s="104"/>
      <c r="W41" s="104"/>
      <c r="X41" s="104"/>
      <c r="Y41" s="104"/>
      <c r="Z41" s="104"/>
      <c r="AA41" s="105"/>
    </row>
    <row r="42" spans="1:27" ht="7.5" customHeight="1" x14ac:dyDescent="0.2"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1:27" ht="23.25" customHeight="1" x14ac:dyDescent="0.2">
      <c r="A43" s="22" t="s">
        <v>63</v>
      </c>
      <c r="B43" s="102" t="s">
        <v>64</v>
      </c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Q43" s="103">
        <v>-6500</v>
      </c>
      <c r="R43" s="104"/>
      <c r="S43" s="104"/>
      <c r="T43" s="104"/>
      <c r="U43" s="104"/>
      <c r="V43" s="104"/>
      <c r="W43" s="104"/>
      <c r="X43" s="104"/>
      <c r="Y43" s="104"/>
      <c r="Z43" s="104"/>
      <c r="AA43" s="105"/>
    </row>
    <row r="44" spans="1:27" ht="7.5" customHeight="1" x14ac:dyDescent="0.2"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spans="1:27" ht="23.25" customHeight="1" x14ac:dyDescent="0.2">
      <c r="A45" s="22" t="s">
        <v>65</v>
      </c>
      <c r="B45" s="102" t="s">
        <v>66</v>
      </c>
      <c r="C45" s="70"/>
      <c r="D45" s="70"/>
      <c r="E45" s="70"/>
      <c r="F45" s="70"/>
      <c r="G45" s="70"/>
      <c r="H45" s="70"/>
      <c r="I45" s="70"/>
      <c r="J45" s="70"/>
      <c r="K45" s="92" t="s">
        <v>61</v>
      </c>
      <c r="L45" s="92"/>
      <c r="M45" s="92"/>
      <c r="N45" s="92"/>
      <c r="O45" s="92"/>
      <c r="Q45" s="103">
        <f>Q41+Q43</f>
        <v>53804.88</v>
      </c>
      <c r="R45" s="104"/>
      <c r="S45" s="104"/>
      <c r="T45" s="104"/>
      <c r="U45" s="104"/>
      <c r="V45" s="104"/>
      <c r="W45" s="104"/>
      <c r="X45" s="104"/>
      <c r="Y45" s="104"/>
      <c r="Z45" s="104"/>
      <c r="AA45" s="105"/>
    </row>
    <row r="46" spans="1:27" ht="7.5" customHeight="1" x14ac:dyDescent="0.2"/>
    <row r="47" spans="1:27" ht="23.25" customHeight="1" x14ac:dyDescent="0.2">
      <c r="A47" s="22" t="s">
        <v>67</v>
      </c>
      <c r="B47" s="102" t="s">
        <v>68</v>
      </c>
      <c r="C47" s="70"/>
      <c r="D47" s="70"/>
      <c r="E47" s="70"/>
      <c r="K47" s="92" t="s">
        <v>61</v>
      </c>
      <c r="L47" s="92"/>
      <c r="M47" s="92"/>
      <c r="N47" s="92"/>
      <c r="O47" s="92"/>
      <c r="Q47" s="103">
        <f>D158</f>
        <v>7660.9759999999997</v>
      </c>
      <c r="R47" s="104"/>
      <c r="S47" s="104"/>
      <c r="T47" s="104"/>
      <c r="U47" s="104"/>
      <c r="V47" s="104"/>
      <c r="W47" s="104"/>
      <c r="X47" s="104"/>
      <c r="Y47" s="104"/>
      <c r="Z47" s="104"/>
      <c r="AA47" s="105"/>
    </row>
    <row r="48" spans="1:27" ht="15.75" customHeight="1" x14ac:dyDescent="0.2">
      <c r="A48" s="88" t="s">
        <v>69</v>
      </c>
      <c r="B48" s="88"/>
      <c r="C48" s="88"/>
      <c r="D48" s="27"/>
      <c r="E48" s="27"/>
    </row>
    <row r="49" spans="1:27" ht="23.25" customHeight="1" x14ac:dyDescent="0.2">
      <c r="A49" s="22" t="s">
        <v>70</v>
      </c>
      <c r="B49" s="31" t="s">
        <v>72</v>
      </c>
      <c r="C49" s="27"/>
      <c r="D49" s="27"/>
      <c r="E49" s="27"/>
      <c r="F49" s="27"/>
      <c r="G49" s="27"/>
      <c r="H49" s="27"/>
      <c r="I49" s="27"/>
      <c r="J49" s="27"/>
      <c r="Q49" s="103"/>
      <c r="R49" s="104"/>
      <c r="S49" s="104"/>
      <c r="T49" s="104"/>
      <c r="U49" s="104"/>
      <c r="V49" s="104"/>
      <c r="W49" s="104"/>
      <c r="X49" s="104"/>
      <c r="Y49" s="104"/>
      <c r="Z49" s="104"/>
      <c r="AA49" s="105"/>
    </row>
    <row r="50" spans="1:27" ht="18" customHeight="1" x14ac:dyDescent="0.2">
      <c r="A50" s="27"/>
      <c r="B50" s="27" t="s">
        <v>71</v>
      </c>
      <c r="C50" s="27"/>
      <c r="D50" s="27"/>
      <c r="E50" s="27"/>
      <c r="K50" s="92" t="s">
        <v>61</v>
      </c>
      <c r="L50" s="92"/>
      <c r="M50" s="92"/>
      <c r="N50" s="92"/>
      <c r="O50" s="92"/>
    </row>
    <row r="51" spans="1:27" ht="23.25" customHeight="1" x14ac:dyDescent="0.2">
      <c r="A51" s="22" t="s">
        <v>73</v>
      </c>
      <c r="B51" s="102" t="s">
        <v>74</v>
      </c>
      <c r="C51" s="70"/>
      <c r="D51" s="70"/>
      <c r="E51" s="70"/>
      <c r="F51" s="70"/>
      <c r="G51" s="70"/>
      <c r="H51" s="70"/>
      <c r="I51" s="70"/>
      <c r="J51" s="70"/>
      <c r="K51" s="70"/>
      <c r="Q51" s="103"/>
      <c r="R51" s="104"/>
      <c r="S51" s="104"/>
      <c r="T51" s="104"/>
      <c r="U51" s="104"/>
      <c r="V51" s="104"/>
      <c r="W51" s="104"/>
      <c r="X51" s="104"/>
      <c r="Y51" s="104"/>
      <c r="Z51" s="104"/>
      <c r="AA51" s="105"/>
    </row>
    <row r="52" spans="1:27" ht="7.5" customHeight="1" x14ac:dyDescent="0.2">
      <c r="A52" s="27"/>
      <c r="B52" s="70"/>
      <c r="C52" s="70"/>
      <c r="D52" s="70"/>
      <c r="E52" s="70"/>
    </row>
    <row r="53" spans="1:27" ht="23.25" customHeight="1" x14ac:dyDescent="0.2">
      <c r="A53" s="22" t="s">
        <v>75</v>
      </c>
      <c r="C53" s="89" t="s">
        <v>76</v>
      </c>
      <c r="D53" s="90"/>
      <c r="E53" s="90"/>
      <c r="F53" s="90"/>
      <c r="G53" s="90"/>
      <c r="H53" s="90"/>
      <c r="I53" s="90"/>
      <c r="J53" s="90"/>
      <c r="K53" s="91"/>
      <c r="L53" s="92" t="s">
        <v>61</v>
      </c>
      <c r="M53" s="92"/>
      <c r="N53" s="92"/>
      <c r="O53" s="32"/>
      <c r="Q53" s="103">
        <f>Q47-Q49-Q51</f>
        <v>7660.9759999999997</v>
      </c>
      <c r="R53" s="104"/>
      <c r="S53" s="104"/>
      <c r="T53" s="104"/>
      <c r="U53" s="104"/>
      <c r="V53" s="104"/>
      <c r="W53" s="104"/>
      <c r="X53" s="104"/>
      <c r="Y53" s="104"/>
      <c r="Z53" s="104"/>
      <c r="AA53" s="105"/>
    </row>
    <row r="54" spans="1:27" ht="15.75" customHeight="1" x14ac:dyDescent="0.2">
      <c r="A54" s="88" t="s">
        <v>77</v>
      </c>
      <c r="B54" s="88"/>
      <c r="C54" s="88"/>
      <c r="D54" s="27"/>
      <c r="E54" s="27"/>
    </row>
    <row r="55" spans="1:27" ht="23.25" customHeight="1" x14ac:dyDescent="0.2">
      <c r="A55" s="22" t="s">
        <v>78</v>
      </c>
      <c r="B55" s="102" t="s">
        <v>79</v>
      </c>
      <c r="C55" s="70"/>
      <c r="D55" s="70"/>
      <c r="E55" s="70"/>
      <c r="F55" s="70"/>
      <c r="G55" s="70"/>
      <c r="H55" s="70"/>
      <c r="I55" s="70"/>
      <c r="J55" s="70"/>
      <c r="K55" s="70"/>
      <c r="Q55" s="103"/>
      <c r="R55" s="104"/>
      <c r="S55" s="104"/>
      <c r="T55" s="104"/>
      <c r="U55" s="104"/>
      <c r="V55" s="104"/>
      <c r="W55" s="104"/>
      <c r="X55" s="104"/>
      <c r="Y55" s="104"/>
      <c r="Z55" s="104"/>
      <c r="AA55" s="105"/>
    </row>
    <row r="56" spans="1:27" ht="7.5" customHeight="1" x14ac:dyDescent="0.2">
      <c r="A56" s="27"/>
      <c r="B56" s="70"/>
      <c r="C56" s="70"/>
      <c r="D56" s="70"/>
      <c r="E56" s="70"/>
    </row>
    <row r="57" spans="1:27" ht="23.25" customHeight="1" x14ac:dyDescent="0.2">
      <c r="A57" s="22" t="s">
        <v>80</v>
      </c>
      <c r="B57" s="102" t="s">
        <v>81</v>
      </c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Q57" s="103"/>
      <c r="R57" s="104"/>
      <c r="S57" s="104"/>
      <c r="T57" s="104"/>
      <c r="U57" s="104"/>
      <c r="V57" s="104"/>
      <c r="W57" s="104"/>
      <c r="X57" s="104"/>
      <c r="Y57" s="104"/>
      <c r="Z57" s="104"/>
      <c r="AA57" s="105"/>
    </row>
    <row r="58" spans="1:27" ht="7.5" customHeight="1" x14ac:dyDescent="0.2">
      <c r="A58" s="27"/>
      <c r="B58" s="70"/>
      <c r="C58" s="70"/>
      <c r="D58" s="70"/>
      <c r="E58" s="70"/>
    </row>
    <row r="59" spans="1:27" ht="23.25" customHeight="1" x14ac:dyDescent="0.2">
      <c r="A59" s="22" t="s">
        <v>83</v>
      </c>
      <c r="B59" s="102" t="s">
        <v>82</v>
      </c>
      <c r="C59" s="70"/>
      <c r="D59" s="70"/>
      <c r="E59" s="70"/>
      <c r="F59" s="70"/>
      <c r="G59" s="70"/>
      <c r="H59" s="70"/>
      <c r="I59" s="70"/>
      <c r="J59" s="70"/>
      <c r="K59" s="70"/>
      <c r="Q59" s="103"/>
      <c r="R59" s="104"/>
      <c r="S59" s="104"/>
      <c r="T59" s="104"/>
      <c r="U59" s="104"/>
      <c r="V59" s="104"/>
      <c r="W59" s="104"/>
      <c r="X59" s="104"/>
      <c r="Y59" s="104"/>
      <c r="Z59" s="104"/>
      <c r="AA59" s="105"/>
    </row>
    <row r="60" spans="1:27" ht="7.5" customHeight="1" x14ac:dyDescent="0.2">
      <c r="A60" s="27"/>
      <c r="B60" s="70"/>
      <c r="C60" s="70"/>
      <c r="D60" s="70"/>
      <c r="E60" s="70"/>
    </row>
    <row r="61" spans="1:27" ht="23.25" customHeight="1" x14ac:dyDescent="0.2">
      <c r="A61" s="22" t="s">
        <v>84</v>
      </c>
      <c r="B61" s="102" t="s">
        <v>87</v>
      </c>
      <c r="C61" s="70"/>
      <c r="D61" s="70"/>
      <c r="E61" s="70"/>
      <c r="F61" s="70"/>
      <c r="G61" s="70"/>
      <c r="H61" s="70"/>
      <c r="I61" s="70"/>
      <c r="J61" s="70"/>
      <c r="K61" s="70"/>
      <c r="L61" s="70"/>
      <c r="Q61" s="103">
        <v>632.42999999999995</v>
      </c>
      <c r="R61" s="104"/>
      <c r="S61" s="104"/>
      <c r="T61" s="104"/>
      <c r="U61" s="104"/>
      <c r="V61" s="104"/>
      <c r="W61" s="104"/>
      <c r="X61" s="104"/>
      <c r="Y61" s="104"/>
      <c r="Z61" s="104"/>
      <c r="AA61" s="105"/>
    </row>
    <row r="62" spans="1:27" ht="7.5" customHeight="1" x14ac:dyDescent="0.2">
      <c r="A62" s="27"/>
      <c r="B62" s="70"/>
      <c r="C62" s="70"/>
      <c r="D62" s="70"/>
      <c r="E62" s="70"/>
    </row>
    <row r="63" spans="1:27" ht="23.25" customHeight="1" x14ac:dyDescent="0.2">
      <c r="A63" s="22" t="s">
        <v>85</v>
      </c>
      <c r="B63" s="102" t="s">
        <v>88</v>
      </c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Q63" s="103"/>
      <c r="R63" s="104"/>
      <c r="S63" s="104"/>
      <c r="T63" s="104"/>
      <c r="U63" s="104"/>
      <c r="V63" s="104"/>
      <c r="W63" s="104"/>
      <c r="X63" s="104"/>
      <c r="Y63" s="104"/>
      <c r="Z63" s="104"/>
      <c r="AA63" s="105"/>
    </row>
    <row r="64" spans="1:27" ht="7.5" customHeight="1" x14ac:dyDescent="0.2">
      <c r="A64" s="27"/>
      <c r="B64" s="70"/>
      <c r="C64" s="70"/>
      <c r="D64" s="70"/>
      <c r="E64" s="70"/>
    </row>
    <row r="65" spans="1:34" ht="23.25" customHeight="1" x14ac:dyDescent="0.2">
      <c r="A65" s="22" t="s">
        <v>86</v>
      </c>
      <c r="B65" s="31" t="s">
        <v>89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92" t="s">
        <v>61</v>
      </c>
      <c r="P65" s="108"/>
      <c r="Q65" s="103"/>
      <c r="R65" s="104"/>
      <c r="S65" s="104"/>
      <c r="T65" s="104"/>
      <c r="U65" s="104"/>
      <c r="V65" s="104"/>
      <c r="W65" s="104"/>
      <c r="X65" s="104"/>
      <c r="Y65" s="104"/>
      <c r="Z65" s="104"/>
      <c r="AA65" s="105"/>
    </row>
    <row r="66" spans="1:34" ht="7.5" customHeight="1" x14ac:dyDescent="0.2">
      <c r="A66" s="27"/>
      <c r="B66" s="70"/>
      <c r="C66" s="70"/>
      <c r="D66" s="70"/>
      <c r="E66" s="70"/>
    </row>
    <row r="67" spans="1:34" ht="23.25" customHeight="1" x14ac:dyDescent="0.2">
      <c r="A67" s="22" t="s">
        <v>90</v>
      </c>
      <c r="C67" s="89" t="s">
        <v>91</v>
      </c>
      <c r="D67" s="90"/>
      <c r="E67" s="90"/>
      <c r="F67" s="90"/>
      <c r="G67" s="90"/>
      <c r="H67" s="90"/>
      <c r="I67" s="90"/>
      <c r="J67" s="90"/>
      <c r="K67" s="91"/>
      <c r="L67" s="92"/>
      <c r="M67" s="92"/>
      <c r="N67" s="92"/>
      <c r="O67" s="32"/>
      <c r="Q67" s="103">
        <f>Q55+Q57+Q59+Q61+Q63+Q65</f>
        <v>632.42999999999995</v>
      </c>
      <c r="R67" s="104"/>
      <c r="S67" s="104"/>
      <c r="T67" s="104"/>
      <c r="U67" s="104"/>
      <c r="V67" s="104"/>
      <c r="W67" s="104"/>
      <c r="X67" s="104"/>
      <c r="Y67" s="104"/>
      <c r="Z67" s="104"/>
      <c r="AA67" s="105"/>
    </row>
    <row r="68" spans="1:34" ht="7.5" customHeight="1" x14ac:dyDescent="0.2">
      <c r="A68" s="27"/>
      <c r="B68" s="70"/>
      <c r="C68" s="70"/>
      <c r="D68" s="70"/>
      <c r="E68" s="70"/>
    </row>
    <row r="69" spans="1:34" ht="23.25" customHeight="1" x14ac:dyDescent="0.2">
      <c r="A69" s="22" t="s">
        <v>92</v>
      </c>
      <c r="C69" s="107" t="s">
        <v>139</v>
      </c>
      <c r="D69" s="107"/>
      <c r="E69" s="107"/>
      <c r="F69" s="107"/>
      <c r="G69" s="107"/>
      <c r="H69" s="107"/>
      <c r="I69" s="107"/>
      <c r="J69" s="107"/>
      <c r="K69" s="107"/>
      <c r="L69" s="32"/>
      <c r="M69" s="32"/>
      <c r="N69" s="32"/>
      <c r="O69" s="32"/>
      <c r="Q69" s="103">
        <f>Q53-Q67</f>
        <v>7028.5459999999994</v>
      </c>
      <c r="R69" s="104"/>
      <c r="S69" s="104"/>
      <c r="T69" s="104"/>
      <c r="U69" s="104"/>
      <c r="V69" s="104"/>
      <c r="W69" s="104"/>
      <c r="X69" s="104"/>
      <c r="Y69" s="104"/>
      <c r="Z69" s="104"/>
      <c r="AA69" s="105"/>
    </row>
    <row r="70" spans="1:34" ht="7.5" customHeight="1" x14ac:dyDescent="0.2">
      <c r="A70" s="27"/>
      <c r="B70" s="70"/>
      <c r="C70" s="70"/>
      <c r="D70" s="70"/>
      <c r="E70" s="70"/>
    </row>
    <row r="71" spans="1:34" ht="23.25" customHeight="1" x14ac:dyDescent="0.2">
      <c r="A71" s="22" t="s">
        <v>85</v>
      </c>
      <c r="B71" s="102" t="s">
        <v>93</v>
      </c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Q71" s="103"/>
      <c r="R71" s="104"/>
      <c r="S71" s="104"/>
      <c r="T71" s="104"/>
      <c r="U71" s="104"/>
      <c r="V71" s="104"/>
      <c r="W71" s="104"/>
      <c r="X71" s="104"/>
      <c r="Y71" s="104"/>
      <c r="Z71" s="104"/>
      <c r="AA71" s="105"/>
    </row>
    <row r="74" spans="1:34" ht="27.75" customHeight="1" x14ac:dyDescent="0.2">
      <c r="A74" s="89" t="s">
        <v>26</v>
      </c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1"/>
    </row>
    <row r="75" spans="1:34" ht="24.75" customHeight="1" x14ac:dyDescent="0.2">
      <c r="A75" s="21" t="s">
        <v>94</v>
      </c>
    </row>
    <row r="76" spans="1:34" ht="26.25" customHeight="1" x14ac:dyDescent="0.2">
      <c r="A76" s="92" t="s">
        <v>61</v>
      </c>
      <c r="B76" s="92"/>
      <c r="C76" s="92"/>
      <c r="D76" s="92"/>
      <c r="E76" s="92"/>
      <c r="N76" s="21" t="s">
        <v>96</v>
      </c>
      <c r="P76" s="93" t="s">
        <v>44</v>
      </c>
      <c r="Q76" s="93"/>
      <c r="R76" s="93"/>
      <c r="S76" s="93"/>
      <c r="T76" s="93"/>
      <c r="U76" s="93"/>
      <c r="V76" s="93" t="s">
        <v>95</v>
      </c>
      <c r="W76" s="93"/>
      <c r="X76" s="93"/>
      <c r="Y76" s="93"/>
      <c r="Z76" s="93"/>
      <c r="AA76" s="93"/>
      <c r="AE76" s="32"/>
      <c r="AF76" s="32"/>
      <c r="AG76" s="32"/>
      <c r="AH76" s="32"/>
    </row>
    <row r="77" spans="1:34" x14ac:dyDescent="0.2">
      <c r="A77" s="70" t="s">
        <v>98</v>
      </c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N77" s="22" t="s">
        <v>97</v>
      </c>
      <c r="P77" s="83">
        <v>71592</v>
      </c>
      <c r="Q77" s="84"/>
      <c r="R77" s="84"/>
      <c r="S77" s="84"/>
      <c r="T77" s="84"/>
      <c r="U77" s="85"/>
      <c r="V77" s="72"/>
      <c r="W77" s="72"/>
      <c r="X77" s="72"/>
      <c r="Y77" s="72"/>
      <c r="Z77" s="72"/>
      <c r="AA77" s="74"/>
    </row>
    <row r="78" spans="1:34" ht="7.5" customHeight="1" x14ac:dyDescent="0.2">
      <c r="A78" s="27"/>
      <c r="B78" s="70"/>
      <c r="C78" s="70"/>
      <c r="D78" s="70"/>
      <c r="E78" s="70"/>
      <c r="F78" s="27"/>
      <c r="G78" s="27"/>
      <c r="H78" s="27"/>
      <c r="I78" s="27"/>
      <c r="J78" s="27"/>
      <c r="K78" s="27"/>
      <c r="L78" s="27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1:34" x14ac:dyDescent="0.2">
      <c r="A79" s="70" t="s">
        <v>99</v>
      </c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N79" s="22" t="s">
        <v>100</v>
      </c>
      <c r="P79" s="71"/>
      <c r="Q79" s="72"/>
      <c r="R79" s="72"/>
      <c r="S79" s="72"/>
      <c r="T79" s="72"/>
      <c r="U79" s="73"/>
      <c r="V79" s="72"/>
      <c r="W79" s="72"/>
      <c r="X79" s="72"/>
      <c r="Y79" s="72"/>
      <c r="Z79" s="72"/>
      <c r="AA79" s="74"/>
    </row>
    <row r="80" spans="1:34" ht="7.5" customHeight="1" x14ac:dyDescent="0.2">
      <c r="A80" s="27"/>
      <c r="B80" s="70"/>
      <c r="C80" s="70"/>
      <c r="D80" s="70"/>
      <c r="E80" s="70"/>
      <c r="F80" s="27"/>
      <c r="G80" s="27"/>
      <c r="H80" s="27"/>
      <c r="I80" s="27"/>
      <c r="J80" s="27"/>
      <c r="K80" s="27"/>
      <c r="L80" s="27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1:27" x14ac:dyDescent="0.2">
      <c r="A81" s="70" t="s">
        <v>101</v>
      </c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N81" s="22" t="s">
        <v>104</v>
      </c>
      <c r="P81" s="71"/>
      <c r="Q81" s="72"/>
      <c r="R81" s="72"/>
      <c r="S81" s="72"/>
      <c r="T81" s="72"/>
      <c r="U81" s="73"/>
      <c r="V81" s="72"/>
      <c r="W81" s="72"/>
      <c r="X81" s="72"/>
      <c r="Y81" s="72"/>
      <c r="Z81" s="72"/>
      <c r="AA81" s="74"/>
    </row>
    <row r="82" spans="1:27" ht="7.5" customHeight="1" x14ac:dyDescent="0.2">
      <c r="A82" s="27"/>
      <c r="B82" s="70"/>
      <c r="C82" s="70"/>
      <c r="D82" s="70"/>
      <c r="E82" s="70"/>
      <c r="F82" s="27"/>
      <c r="G82" s="27"/>
      <c r="H82" s="27"/>
      <c r="I82" s="27"/>
      <c r="J82" s="27"/>
      <c r="K82" s="27"/>
      <c r="L82" s="27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1:27" x14ac:dyDescent="0.2">
      <c r="A83" s="70" t="s">
        <v>102</v>
      </c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N83" s="22" t="s">
        <v>105</v>
      </c>
      <c r="P83" s="71"/>
      <c r="Q83" s="72"/>
      <c r="R83" s="72"/>
      <c r="S83" s="72"/>
      <c r="T83" s="72"/>
      <c r="U83" s="73"/>
      <c r="V83" s="72"/>
      <c r="W83" s="72"/>
      <c r="X83" s="72"/>
      <c r="Y83" s="72"/>
      <c r="Z83" s="72"/>
      <c r="AA83" s="74"/>
    </row>
    <row r="84" spans="1:27" ht="18" customHeight="1" x14ac:dyDescent="0.2">
      <c r="A84" s="27" t="s">
        <v>103</v>
      </c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spans="1:27" x14ac:dyDescent="0.2">
      <c r="A85" s="70" t="s">
        <v>106</v>
      </c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N85" s="22" t="s">
        <v>108</v>
      </c>
      <c r="P85" s="71"/>
      <c r="Q85" s="72"/>
      <c r="R85" s="72"/>
      <c r="S85" s="72"/>
      <c r="T85" s="72"/>
      <c r="U85" s="73"/>
      <c r="V85" s="72"/>
      <c r="W85" s="72"/>
      <c r="X85" s="72"/>
      <c r="Y85" s="72"/>
      <c r="Z85" s="72"/>
      <c r="AA85" s="74"/>
    </row>
    <row r="86" spans="1:27" ht="17.25" customHeight="1" x14ac:dyDescent="0.2">
      <c r="A86" s="27" t="s">
        <v>107</v>
      </c>
      <c r="B86" s="27"/>
      <c r="C86" s="27"/>
      <c r="D86" s="27"/>
      <c r="E86" s="27"/>
      <c r="F86" s="27"/>
      <c r="G86" s="87" t="s">
        <v>61</v>
      </c>
      <c r="H86" s="87"/>
      <c r="I86" s="87"/>
      <c r="J86" s="27"/>
      <c r="K86" s="27"/>
      <c r="L86" s="27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spans="1:27" x14ac:dyDescent="0.2">
      <c r="A87" s="88" t="s">
        <v>109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22" t="s">
        <v>111</v>
      </c>
      <c r="P87" s="71"/>
      <c r="Q87" s="72"/>
      <c r="R87" s="72"/>
      <c r="S87" s="72"/>
      <c r="T87" s="72"/>
      <c r="U87" s="73"/>
      <c r="V87" s="72"/>
      <c r="W87" s="72"/>
      <c r="X87" s="72"/>
      <c r="Y87" s="72"/>
      <c r="Z87" s="72"/>
      <c r="AA87" s="74"/>
    </row>
    <row r="88" spans="1:27" ht="7.5" customHeight="1" x14ac:dyDescent="0.2">
      <c r="A88" s="27"/>
      <c r="B88" s="70"/>
      <c r="C88" s="70"/>
      <c r="D88" s="70"/>
      <c r="E88" s="70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spans="1:27" x14ac:dyDescent="0.2">
      <c r="A89" s="79" t="s">
        <v>110</v>
      </c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1"/>
      <c r="N89" s="22" t="s">
        <v>112</v>
      </c>
      <c r="P89" s="71">
        <f>P77+P79+P81+P83+P85+P87</f>
        <v>71592</v>
      </c>
      <c r="Q89" s="72"/>
      <c r="R89" s="72"/>
      <c r="S89" s="72"/>
      <c r="T89" s="72"/>
      <c r="U89" s="73"/>
      <c r="V89" s="72">
        <f>V77+V79+V81+V83+V85+V87</f>
        <v>0</v>
      </c>
      <c r="W89" s="72"/>
      <c r="X89" s="72"/>
      <c r="Y89" s="72"/>
      <c r="Z89" s="72"/>
      <c r="AA89" s="74"/>
    </row>
    <row r="90" spans="1:27" ht="7.5" customHeight="1" x14ac:dyDescent="0.2">
      <c r="A90" s="27"/>
      <c r="B90" s="70"/>
      <c r="C90" s="70"/>
      <c r="D90" s="70"/>
      <c r="E90" s="70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spans="1:27" x14ac:dyDescent="0.2">
      <c r="A91" s="86" t="s">
        <v>113</v>
      </c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spans="1:27" x14ac:dyDescent="0.2">
      <c r="A92" s="86" t="s">
        <v>114</v>
      </c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spans="1:27" x14ac:dyDescent="0.2">
      <c r="A93" s="55" t="s">
        <v>115</v>
      </c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spans="1:27" x14ac:dyDescent="0.2">
      <c r="A94" s="55" t="s">
        <v>116</v>
      </c>
      <c r="B94" s="55"/>
      <c r="C94" s="55" t="s">
        <v>119</v>
      </c>
      <c r="D94" s="55"/>
      <c r="E94" s="55"/>
      <c r="F94" s="55"/>
      <c r="G94" s="55"/>
      <c r="H94" s="55"/>
      <c r="I94" s="55"/>
      <c r="J94" s="55"/>
      <c r="K94" s="55"/>
      <c r="L94" s="55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 spans="1:27" x14ac:dyDescent="0.2">
      <c r="A95" s="55" t="s">
        <v>117</v>
      </c>
      <c r="B95" s="55"/>
      <c r="C95" s="55" t="s">
        <v>118</v>
      </c>
      <c r="D95" s="55"/>
      <c r="E95" s="55"/>
      <c r="F95" s="55"/>
      <c r="G95" s="55"/>
      <c r="H95" s="55"/>
      <c r="I95" s="55"/>
      <c r="J95" s="55"/>
      <c r="K95" s="55"/>
      <c r="L95" s="55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 spans="1:27" x14ac:dyDescent="0.2">
      <c r="A96" s="55" t="s">
        <v>120</v>
      </c>
      <c r="B96" s="55"/>
      <c r="C96" s="55" t="s">
        <v>121</v>
      </c>
      <c r="D96" s="55"/>
      <c r="E96" s="55"/>
      <c r="F96" s="55"/>
      <c r="G96" s="55"/>
      <c r="H96" s="55"/>
      <c r="I96" s="55"/>
      <c r="J96" s="55"/>
      <c r="K96" s="55"/>
      <c r="L96" s="55"/>
      <c r="N96" s="22" t="s">
        <v>122</v>
      </c>
      <c r="P96" s="71"/>
      <c r="Q96" s="72"/>
      <c r="R96" s="72"/>
      <c r="S96" s="72"/>
      <c r="T96" s="72"/>
      <c r="U96" s="73"/>
      <c r="V96" s="72"/>
      <c r="W96" s="72"/>
      <c r="X96" s="72"/>
      <c r="Y96" s="72"/>
      <c r="Z96" s="72"/>
      <c r="AA96" s="74"/>
    </row>
    <row r="97" spans="1:27" ht="7.5" customHeight="1" x14ac:dyDescent="0.2">
      <c r="A97" s="27"/>
      <c r="B97" s="70"/>
      <c r="C97" s="70"/>
      <c r="D97" s="70"/>
      <c r="E97" s="70"/>
      <c r="F97" s="27"/>
      <c r="G97" s="27"/>
      <c r="H97" s="27"/>
      <c r="I97" s="27"/>
      <c r="J97" s="27"/>
      <c r="K97" s="27"/>
      <c r="L97" s="27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 spans="1:27" x14ac:dyDescent="0.2">
      <c r="A98" s="88" t="s">
        <v>17</v>
      </c>
      <c r="B98" s="88"/>
      <c r="C98" s="88"/>
      <c r="D98" s="88"/>
      <c r="E98" s="88"/>
      <c r="F98" s="88"/>
      <c r="G98" s="88"/>
      <c r="H98" s="88"/>
      <c r="I98" s="88"/>
      <c r="J98" s="87" t="s">
        <v>61</v>
      </c>
      <c r="K98" s="87"/>
      <c r="L98" s="87"/>
      <c r="N98" s="22" t="s">
        <v>123</v>
      </c>
      <c r="P98" s="71">
        <v>7000</v>
      </c>
      <c r="Q98" s="72"/>
      <c r="R98" s="72"/>
      <c r="S98" s="72"/>
      <c r="T98" s="72"/>
      <c r="U98" s="73"/>
      <c r="V98" s="72">
        <v>7000</v>
      </c>
      <c r="W98" s="72"/>
      <c r="X98" s="72"/>
      <c r="Y98" s="72"/>
      <c r="Z98" s="72"/>
      <c r="AA98" s="74"/>
    </row>
    <row r="99" spans="1:27" ht="7.5" customHeight="1" x14ac:dyDescent="0.2">
      <c r="A99" s="27"/>
      <c r="B99" s="70"/>
      <c r="C99" s="70"/>
      <c r="D99" s="70"/>
      <c r="E99" s="70"/>
      <c r="F99" s="27"/>
      <c r="G99" s="27"/>
      <c r="H99" s="27"/>
      <c r="I99" s="27"/>
      <c r="J99" s="27"/>
      <c r="K99" s="27"/>
      <c r="L99" s="27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 spans="1:27" x14ac:dyDescent="0.2">
      <c r="A100" s="70" t="s">
        <v>124</v>
      </c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N100" s="22" t="s">
        <v>125</v>
      </c>
      <c r="P100" s="83">
        <v>4287.12</v>
      </c>
      <c r="Q100" s="84"/>
      <c r="R100" s="84"/>
      <c r="S100" s="84"/>
      <c r="T100" s="84"/>
      <c r="U100" s="85"/>
      <c r="V100" s="72"/>
      <c r="W100" s="72"/>
      <c r="X100" s="72"/>
      <c r="Y100" s="72"/>
      <c r="Z100" s="72"/>
      <c r="AA100" s="74"/>
    </row>
    <row r="101" spans="1:27" ht="7.5" customHeight="1" x14ac:dyDescent="0.2">
      <c r="A101" s="27"/>
      <c r="B101" s="70"/>
      <c r="C101" s="70"/>
      <c r="D101" s="70"/>
      <c r="E101" s="70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 spans="1:27" x14ac:dyDescent="0.2">
      <c r="A102" s="79" t="s">
        <v>126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1"/>
      <c r="N102" s="22" t="s">
        <v>127</v>
      </c>
      <c r="P102" s="71">
        <f>P89-P96-P98-P100</f>
        <v>60304.88</v>
      </c>
      <c r="Q102" s="72"/>
      <c r="R102" s="72"/>
      <c r="S102" s="72"/>
      <c r="T102" s="72"/>
      <c r="U102" s="73"/>
      <c r="V102" s="72">
        <f>V89-V96-V98-V100</f>
        <v>-7000</v>
      </c>
      <c r="W102" s="72"/>
      <c r="X102" s="72"/>
      <c r="Y102" s="72"/>
      <c r="Z102" s="72"/>
      <c r="AA102" s="74"/>
    </row>
    <row r="103" spans="1:27" ht="7.5" customHeight="1" x14ac:dyDescent="0.2">
      <c r="A103" s="27"/>
      <c r="B103" s="70"/>
      <c r="C103" s="70"/>
      <c r="D103" s="70"/>
      <c r="E103" s="70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 spans="1:27" x14ac:dyDescent="0.2">
      <c r="A104" s="82" t="s">
        <v>128</v>
      </c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N104" s="22" t="s">
        <v>138</v>
      </c>
      <c r="P104" s="71"/>
      <c r="Q104" s="72"/>
      <c r="R104" s="72"/>
      <c r="S104" s="72"/>
      <c r="T104" s="72"/>
      <c r="U104" s="73"/>
      <c r="V104" s="72"/>
      <c r="W104" s="72"/>
      <c r="X104" s="72"/>
      <c r="Y104" s="72"/>
      <c r="Z104" s="72"/>
      <c r="AA104" s="74"/>
    </row>
    <row r="105" spans="1:27" ht="15.75" customHeight="1" x14ac:dyDescent="0.2">
      <c r="A105" s="82" t="s">
        <v>129</v>
      </c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spans="1:27" x14ac:dyDescent="0.2">
      <c r="A106" s="82" t="s">
        <v>130</v>
      </c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 spans="1:27" x14ac:dyDescent="0.2">
      <c r="A107" s="70" t="s">
        <v>131</v>
      </c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N107" s="22" t="s">
        <v>132</v>
      </c>
      <c r="P107" s="71"/>
      <c r="Q107" s="72"/>
      <c r="R107" s="72"/>
      <c r="S107" s="72"/>
      <c r="T107" s="72"/>
      <c r="U107" s="73"/>
      <c r="V107" s="72"/>
      <c r="W107" s="72"/>
      <c r="X107" s="72"/>
      <c r="Y107" s="72"/>
      <c r="Z107" s="72"/>
      <c r="AA107" s="74"/>
    </row>
    <row r="108" spans="1:27" ht="15.75" customHeight="1" x14ac:dyDescent="0.2">
      <c r="A108" s="82" t="s">
        <v>133</v>
      </c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 spans="1:27" x14ac:dyDescent="0.2">
      <c r="A109" s="79" t="s">
        <v>141</v>
      </c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1"/>
      <c r="N109" s="22" t="s">
        <v>136</v>
      </c>
      <c r="P109" s="71">
        <f>P102-P104-P107</f>
        <v>60304.88</v>
      </c>
      <c r="Q109" s="72"/>
      <c r="R109" s="72"/>
      <c r="S109" s="72"/>
      <c r="T109" s="72"/>
      <c r="U109" s="73"/>
      <c r="V109" s="72">
        <f>V102-V104-V107</f>
        <v>-7000</v>
      </c>
      <c r="W109" s="72"/>
      <c r="X109" s="72"/>
      <c r="Y109" s="72"/>
      <c r="Z109" s="72"/>
      <c r="AA109" s="74"/>
    </row>
    <row r="110" spans="1:27" ht="7.5" customHeight="1" x14ac:dyDescent="0.2">
      <c r="A110" s="27"/>
      <c r="B110" s="70"/>
      <c r="C110" s="70"/>
      <c r="D110" s="70"/>
      <c r="E110" s="70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 spans="1:27" x14ac:dyDescent="0.2">
      <c r="A111" s="70" t="s">
        <v>135</v>
      </c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N111" s="22"/>
      <c r="P111" s="71">
        <v>6500</v>
      </c>
      <c r="Q111" s="72"/>
      <c r="R111" s="72"/>
      <c r="S111" s="72"/>
      <c r="T111" s="72"/>
      <c r="U111" s="73"/>
      <c r="V111" s="72">
        <v>6500</v>
      </c>
      <c r="W111" s="72"/>
      <c r="X111" s="72"/>
      <c r="Y111" s="72"/>
      <c r="Z111" s="72"/>
      <c r="AA111" s="74"/>
    </row>
    <row r="112" spans="1:27" ht="7.5" customHeight="1" x14ac:dyDescent="0.2">
      <c r="A112" s="27"/>
      <c r="B112" s="70"/>
      <c r="C112" s="70"/>
      <c r="D112" s="70"/>
      <c r="E112" s="70"/>
      <c r="F112" s="27"/>
      <c r="G112" s="27"/>
      <c r="H112" s="27"/>
      <c r="I112" s="27"/>
      <c r="J112" s="27"/>
      <c r="K112" s="27"/>
      <c r="L112" s="27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 spans="1:34" x14ac:dyDescent="0.2">
      <c r="A113" s="70" t="s">
        <v>134</v>
      </c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N113" s="22" t="s">
        <v>137</v>
      </c>
      <c r="P113" s="71">
        <f>P109-P111</f>
        <v>53804.88</v>
      </c>
      <c r="Q113" s="72"/>
      <c r="R113" s="72"/>
      <c r="S113" s="72"/>
      <c r="T113" s="72"/>
      <c r="U113" s="73"/>
      <c r="V113" s="71">
        <f>V109-V111</f>
        <v>-13500</v>
      </c>
      <c r="W113" s="72"/>
      <c r="X113" s="72"/>
      <c r="Y113" s="72"/>
      <c r="Z113" s="72"/>
      <c r="AA113" s="73"/>
    </row>
    <row r="115" spans="1:34" ht="27.75" customHeight="1" x14ac:dyDescent="0.2">
      <c r="A115" s="89" t="s">
        <v>191</v>
      </c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1"/>
    </row>
    <row r="116" spans="1:34" ht="26.25" customHeight="1" x14ac:dyDescent="0.2">
      <c r="A116" s="21" t="s">
        <v>94</v>
      </c>
      <c r="N116" s="21" t="s">
        <v>96</v>
      </c>
      <c r="P116" s="93" t="s">
        <v>44</v>
      </c>
      <c r="Q116" s="93"/>
      <c r="R116" s="93"/>
      <c r="S116" s="93"/>
      <c r="T116" s="93"/>
      <c r="U116" s="93"/>
      <c r="V116" s="93" t="s">
        <v>95</v>
      </c>
      <c r="W116" s="93"/>
      <c r="X116" s="93"/>
      <c r="Y116" s="93"/>
      <c r="Z116" s="93"/>
      <c r="AA116" s="93"/>
      <c r="AE116" s="32"/>
      <c r="AF116" s="32"/>
      <c r="AG116" s="32"/>
      <c r="AH116" s="32"/>
    </row>
    <row r="117" spans="1:34" x14ac:dyDescent="0.2">
      <c r="A117" s="70" t="s">
        <v>192</v>
      </c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N117" s="22" t="s">
        <v>193</v>
      </c>
      <c r="P117" s="83"/>
      <c r="Q117" s="84"/>
      <c r="R117" s="84"/>
      <c r="S117" s="84"/>
      <c r="T117" s="84"/>
      <c r="U117" s="85"/>
      <c r="V117" s="72"/>
      <c r="W117" s="72"/>
      <c r="X117" s="72"/>
      <c r="Y117" s="72"/>
      <c r="Z117" s="72"/>
      <c r="AA117" s="74"/>
    </row>
    <row r="118" spans="1:34" ht="7.5" customHeight="1" x14ac:dyDescent="0.2">
      <c r="A118" s="27"/>
      <c r="B118" s="70"/>
      <c r="C118" s="70"/>
      <c r="D118" s="70"/>
      <c r="E118" s="70"/>
      <c r="F118" s="27"/>
      <c r="G118" s="27"/>
      <c r="H118" s="27"/>
      <c r="I118" s="27"/>
      <c r="J118" s="27"/>
      <c r="K118" s="27"/>
      <c r="L118" s="27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 spans="1:34" x14ac:dyDescent="0.2">
      <c r="A119" s="70" t="s">
        <v>197</v>
      </c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N119" s="22" t="s">
        <v>194</v>
      </c>
      <c r="P119" s="71"/>
      <c r="Q119" s="72"/>
      <c r="R119" s="72"/>
      <c r="S119" s="72"/>
      <c r="T119" s="72"/>
      <c r="U119" s="73"/>
      <c r="V119" s="72"/>
      <c r="W119" s="72"/>
      <c r="X119" s="72"/>
      <c r="Y119" s="72"/>
      <c r="Z119" s="72"/>
      <c r="AA119" s="74"/>
    </row>
    <row r="120" spans="1:34" ht="7.5" customHeight="1" x14ac:dyDescent="0.2">
      <c r="A120" s="27"/>
      <c r="B120" s="70"/>
      <c r="C120" s="70"/>
      <c r="D120" s="70"/>
      <c r="E120" s="70"/>
      <c r="F120" s="27"/>
      <c r="G120" s="27"/>
      <c r="H120" s="27"/>
      <c r="I120" s="27"/>
      <c r="J120" s="27"/>
      <c r="K120" s="27"/>
      <c r="L120" s="27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 spans="1:34" x14ac:dyDescent="0.2">
      <c r="A121" s="70" t="s">
        <v>198</v>
      </c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N121" s="22" t="s">
        <v>195</v>
      </c>
      <c r="P121" s="71"/>
      <c r="Q121" s="72"/>
      <c r="R121" s="72"/>
      <c r="S121" s="72"/>
      <c r="T121" s="72"/>
      <c r="U121" s="73"/>
      <c r="V121" s="72"/>
      <c r="W121" s="72"/>
      <c r="X121" s="72"/>
      <c r="Y121" s="72"/>
      <c r="Z121" s="72"/>
      <c r="AA121" s="74"/>
    </row>
    <row r="122" spans="1:34" ht="7.5" customHeight="1" x14ac:dyDescent="0.2">
      <c r="A122" s="27"/>
      <c r="B122" s="70"/>
      <c r="C122" s="70"/>
      <c r="D122" s="70"/>
      <c r="E122" s="70"/>
      <c r="F122" s="27"/>
      <c r="G122" s="27"/>
      <c r="H122" s="27"/>
      <c r="I122" s="27"/>
      <c r="J122" s="27"/>
      <c r="K122" s="27"/>
      <c r="L122" s="27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 spans="1:34" x14ac:dyDescent="0.2">
      <c r="A123" s="70" t="s">
        <v>199</v>
      </c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N123" s="22" t="s">
        <v>196</v>
      </c>
      <c r="P123" s="71"/>
      <c r="Q123" s="72"/>
      <c r="R123" s="72"/>
      <c r="S123" s="72"/>
      <c r="T123" s="72"/>
      <c r="U123" s="73"/>
      <c r="V123" s="72"/>
      <c r="W123" s="72"/>
      <c r="X123" s="72"/>
      <c r="Y123" s="72"/>
      <c r="Z123" s="72"/>
      <c r="AA123" s="74"/>
    </row>
    <row r="124" spans="1:34" ht="7.5" customHeight="1" x14ac:dyDescent="0.2">
      <c r="A124" s="27"/>
      <c r="B124" s="70"/>
      <c r="C124" s="70"/>
      <c r="D124" s="70"/>
      <c r="E124" s="70"/>
      <c r="F124" s="27"/>
      <c r="G124" s="27"/>
      <c r="H124" s="27"/>
      <c r="I124" s="27"/>
      <c r="J124" s="27"/>
      <c r="K124" s="27"/>
      <c r="L124" s="27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 spans="1:34" x14ac:dyDescent="0.2">
      <c r="A125" s="70" t="s">
        <v>201</v>
      </c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N125" s="22" t="s">
        <v>200</v>
      </c>
      <c r="P125" s="71"/>
      <c r="Q125" s="72"/>
      <c r="R125" s="72"/>
      <c r="S125" s="72"/>
      <c r="T125" s="72"/>
      <c r="U125" s="73"/>
      <c r="V125" s="72"/>
      <c r="W125" s="72"/>
      <c r="X125" s="72"/>
      <c r="Y125" s="72"/>
      <c r="Z125" s="72"/>
      <c r="AA125" s="74"/>
    </row>
    <row r="126" spans="1:34" ht="7.5" customHeight="1" x14ac:dyDescent="0.2">
      <c r="A126" s="27"/>
      <c r="B126" s="70"/>
      <c r="C126" s="70"/>
      <c r="D126" s="70"/>
      <c r="E126" s="70"/>
      <c r="F126" s="27"/>
      <c r="G126" s="27"/>
      <c r="H126" s="27"/>
      <c r="I126" s="27"/>
      <c r="J126" s="27"/>
      <c r="K126" s="27"/>
      <c r="L126" s="27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 spans="1:34" x14ac:dyDescent="0.2">
      <c r="A127" s="70" t="s">
        <v>202</v>
      </c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124"/>
      <c r="N127" s="22" t="s">
        <v>203</v>
      </c>
      <c r="P127" s="71"/>
      <c r="Q127" s="72"/>
      <c r="R127" s="72"/>
      <c r="S127" s="72"/>
      <c r="T127" s="72"/>
      <c r="U127" s="73"/>
      <c r="V127" s="72"/>
      <c r="W127" s="72"/>
      <c r="X127" s="72"/>
      <c r="Y127" s="72"/>
      <c r="Z127" s="72"/>
      <c r="AA127" s="74"/>
    </row>
    <row r="128" spans="1:34" ht="7.5" customHeight="1" x14ac:dyDescent="0.2">
      <c r="A128" s="27"/>
      <c r="B128" s="70"/>
      <c r="C128" s="70"/>
      <c r="D128" s="70"/>
      <c r="E128" s="70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 spans="1:27" x14ac:dyDescent="0.2">
      <c r="A129" s="70" t="s">
        <v>205</v>
      </c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124"/>
      <c r="N129" s="22" t="s">
        <v>204</v>
      </c>
      <c r="P129" s="71"/>
      <c r="Q129" s="72"/>
      <c r="R129" s="72"/>
      <c r="S129" s="72"/>
      <c r="T129" s="72"/>
      <c r="U129" s="73"/>
      <c r="V129" s="72"/>
      <c r="W129" s="72"/>
      <c r="X129" s="72"/>
      <c r="Y129" s="72"/>
      <c r="Z129" s="72"/>
      <c r="AA129" s="74"/>
    </row>
    <row r="130" spans="1:27" ht="7.5" customHeight="1" x14ac:dyDescent="0.2">
      <c r="A130" s="27"/>
      <c r="B130" s="70"/>
      <c r="C130" s="70"/>
      <c r="D130" s="70"/>
      <c r="E130" s="70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 spans="1:27" x14ac:dyDescent="0.2">
      <c r="A131" s="79" t="s">
        <v>206</v>
      </c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1"/>
      <c r="N131" s="22" t="s">
        <v>209</v>
      </c>
      <c r="P131" s="71">
        <f>P117+P119+P121+P123+P125+P127+P129</f>
        <v>0</v>
      </c>
      <c r="Q131" s="72"/>
      <c r="R131" s="72"/>
      <c r="S131" s="72"/>
      <c r="T131" s="72"/>
      <c r="U131" s="73"/>
      <c r="V131" s="71">
        <f>V117+V119+V121+V123+V125+V127+V129</f>
        <v>0</v>
      </c>
      <c r="W131" s="72"/>
      <c r="X131" s="72"/>
      <c r="Y131" s="72"/>
      <c r="Z131" s="72"/>
      <c r="AA131" s="73"/>
    </row>
    <row r="132" spans="1:27" ht="7.5" customHeight="1" x14ac:dyDescent="0.2">
      <c r="A132" s="27"/>
      <c r="B132" s="70"/>
      <c r="C132" s="70"/>
      <c r="D132" s="70"/>
      <c r="E132" s="70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 spans="1:27" x14ac:dyDescent="0.2">
      <c r="A133" s="86" t="s">
        <v>207</v>
      </c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 spans="1:27" x14ac:dyDescent="0.2">
      <c r="A134" s="63">
        <v>0.1</v>
      </c>
      <c r="B134" s="117" t="s">
        <v>208</v>
      </c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62"/>
      <c r="N134" s="22" t="s">
        <v>210</v>
      </c>
      <c r="P134" s="71">
        <f>P131*A134</f>
        <v>0</v>
      </c>
      <c r="Q134" s="72"/>
      <c r="R134" s="72"/>
      <c r="S134" s="72"/>
      <c r="T134" s="72"/>
      <c r="U134" s="73"/>
      <c r="V134" s="72"/>
      <c r="W134" s="72"/>
      <c r="X134" s="72"/>
      <c r="Y134" s="72"/>
      <c r="Z134" s="72"/>
      <c r="AA134" s="74"/>
    </row>
    <row r="135" spans="1:27" ht="7.5" customHeight="1" x14ac:dyDescent="0.2">
      <c r="A135" s="27"/>
      <c r="B135" s="70"/>
      <c r="C135" s="70"/>
      <c r="D135" s="70"/>
      <c r="E135" s="70"/>
      <c r="F135" s="27"/>
      <c r="G135" s="27"/>
      <c r="H135" s="27"/>
      <c r="I135" s="27"/>
      <c r="J135" s="27"/>
      <c r="K135" s="27"/>
      <c r="L135" s="27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 spans="1:27" x14ac:dyDescent="0.2">
      <c r="A136" s="79" t="s">
        <v>211</v>
      </c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1"/>
      <c r="N136" s="22" t="s">
        <v>212</v>
      </c>
      <c r="P136" s="71">
        <f>P131-P134</f>
        <v>0</v>
      </c>
      <c r="Q136" s="72"/>
      <c r="R136" s="72"/>
      <c r="S136" s="72"/>
      <c r="T136" s="72"/>
      <c r="U136" s="73"/>
      <c r="V136" s="71">
        <f>V131-V134</f>
        <v>0</v>
      </c>
      <c r="W136" s="72"/>
      <c r="X136" s="72"/>
      <c r="Y136" s="72"/>
      <c r="Z136" s="72"/>
      <c r="AA136" s="73"/>
    </row>
    <row r="137" spans="1:27" ht="7.5" customHeight="1" x14ac:dyDescent="0.2">
      <c r="A137" s="27"/>
      <c r="B137" s="70"/>
      <c r="C137" s="70"/>
      <c r="D137" s="70"/>
      <c r="E137" s="70"/>
      <c r="F137" s="27"/>
      <c r="G137" s="27"/>
      <c r="H137" s="27"/>
      <c r="I137" s="27"/>
      <c r="J137" s="27"/>
      <c r="K137" s="27"/>
      <c r="L137" s="27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 spans="1:27" x14ac:dyDescent="0.2">
      <c r="A138" s="86" t="s">
        <v>207</v>
      </c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 spans="1:27" x14ac:dyDescent="0.2">
      <c r="A139" s="82" t="s">
        <v>215</v>
      </c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N139" s="22" t="s">
        <v>213</v>
      </c>
      <c r="P139" s="71"/>
      <c r="Q139" s="72"/>
      <c r="R139" s="72"/>
      <c r="S139" s="72"/>
      <c r="T139" s="72"/>
      <c r="U139" s="73"/>
      <c r="V139" s="72"/>
      <c r="W139" s="72"/>
      <c r="X139" s="72"/>
      <c r="Y139" s="72"/>
      <c r="Z139" s="72"/>
      <c r="AA139" s="74"/>
    </row>
    <row r="140" spans="1:27" ht="15.75" customHeight="1" x14ac:dyDescent="0.2">
      <c r="A140" s="82" t="s">
        <v>216</v>
      </c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 spans="1:27" x14ac:dyDescent="0.2">
      <c r="A141" s="123" t="s">
        <v>217</v>
      </c>
      <c r="B141" s="123"/>
      <c r="C141" s="123"/>
      <c r="D141" s="123"/>
      <c r="E141" s="123"/>
      <c r="F141" s="123"/>
      <c r="G141" s="123"/>
      <c r="H141" s="123"/>
      <c r="I141" s="123"/>
      <c r="J141" s="123"/>
      <c r="K141" s="123"/>
      <c r="L141" s="123"/>
      <c r="N141" s="22" t="s">
        <v>214</v>
      </c>
      <c r="P141" s="71"/>
      <c r="Q141" s="72"/>
      <c r="R141" s="72"/>
      <c r="S141" s="72"/>
      <c r="T141" s="72"/>
      <c r="U141" s="73"/>
      <c r="V141" s="72"/>
      <c r="W141" s="72"/>
      <c r="X141" s="72"/>
      <c r="Y141" s="72"/>
      <c r="Z141" s="72"/>
      <c r="AA141" s="74"/>
    </row>
    <row r="142" spans="1:27" ht="15.75" customHeight="1" x14ac:dyDescent="0.2">
      <c r="A142" s="123" t="s">
        <v>218</v>
      </c>
      <c r="B142" s="123"/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 spans="1:27" ht="7.5" customHeight="1" x14ac:dyDescent="0.2">
      <c r="A143" s="27"/>
      <c r="B143" s="70"/>
      <c r="C143" s="70"/>
      <c r="D143" s="70"/>
      <c r="E143" s="70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 spans="1:27" x14ac:dyDescent="0.2">
      <c r="A144" s="79" t="s">
        <v>219</v>
      </c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1"/>
      <c r="N144" s="22" t="s">
        <v>220</v>
      </c>
      <c r="P144" s="71">
        <f>P136-P139-P141</f>
        <v>0</v>
      </c>
      <c r="Q144" s="72"/>
      <c r="R144" s="72"/>
      <c r="S144" s="72"/>
      <c r="T144" s="72"/>
      <c r="U144" s="73"/>
      <c r="V144" s="71">
        <f>V136-V139-V141</f>
        <v>0</v>
      </c>
      <c r="W144" s="72"/>
      <c r="X144" s="72"/>
      <c r="Y144" s="72"/>
      <c r="Z144" s="72"/>
      <c r="AA144" s="73"/>
    </row>
    <row r="145" spans="1:27" ht="7.5" customHeight="1" x14ac:dyDescent="0.2">
      <c r="A145" s="27"/>
      <c r="B145" s="70"/>
      <c r="C145" s="70"/>
      <c r="D145" s="70"/>
      <c r="E145" s="70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7" spans="1:27" s="35" customFormat="1" ht="18.75" x14ac:dyDescent="0.2">
      <c r="B147" s="75" t="s">
        <v>3</v>
      </c>
      <c r="C147" s="75"/>
      <c r="D147" s="64">
        <f>Q41</f>
        <v>60304.88</v>
      </c>
      <c r="E147" s="64"/>
      <c r="F147" s="64"/>
      <c r="G147" s="64"/>
      <c r="H147" s="56"/>
    </row>
    <row r="148" spans="1:27" s="35" customFormat="1" ht="18.75" x14ac:dyDescent="0.2">
      <c r="C148" s="56"/>
      <c r="D148" s="56"/>
      <c r="E148" s="56"/>
      <c r="F148" s="56"/>
      <c r="G148" s="37"/>
      <c r="H148" s="56"/>
    </row>
    <row r="149" spans="1:27" s="35" customFormat="1" ht="18.75" x14ac:dyDescent="0.2">
      <c r="A149" s="66" t="s">
        <v>4</v>
      </c>
      <c r="B149" s="66"/>
      <c r="C149" s="54" t="s">
        <v>5</v>
      </c>
      <c r="D149" s="66" t="s">
        <v>22</v>
      </c>
      <c r="E149" s="66"/>
      <c r="F149" s="76" t="s">
        <v>25</v>
      </c>
      <c r="G149" s="77"/>
      <c r="H149" s="78"/>
      <c r="I149" s="66" t="s">
        <v>6</v>
      </c>
      <c r="J149" s="66"/>
      <c r="K149" s="66"/>
      <c r="L149" s="66" t="s">
        <v>21</v>
      </c>
      <c r="M149" s="66"/>
      <c r="N149" s="66"/>
      <c r="O149" s="66" t="s">
        <v>20</v>
      </c>
      <c r="P149" s="66"/>
      <c r="Q149" s="66"/>
    </row>
    <row r="150" spans="1:27" s="35" customFormat="1" ht="18.75" x14ac:dyDescent="0.2">
      <c r="A150" s="64">
        <v>0</v>
      </c>
      <c r="B150" s="64"/>
      <c r="C150" s="53">
        <v>6500</v>
      </c>
      <c r="D150" s="65">
        <v>0</v>
      </c>
      <c r="E150" s="65"/>
      <c r="F150" s="67">
        <f>C150-A150</f>
        <v>6500</v>
      </c>
      <c r="G150" s="68"/>
      <c r="H150" s="69"/>
      <c r="I150" s="64">
        <f>IF(D147&lt;=F150,D147,F150)</f>
        <v>6500</v>
      </c>
      <c r="J150" s="64">
        <f>IF(G147&lt;=G150,G147,G150)</f>
        <v>0</v>
      </c>
      <c r="K150" s="64">
        <f>IF(H147&lt;=H150,H147,H150)</f>
        <v>0</v>
      </c>
      <c r="L150" s="64">
        <f>D147-I150</f>
        <v>53804.88</v>
      </c>
      <c r="M150" s="64"/>
      <c r="N150" s="64"/>
      <c r="O150" s="64">
        <f>D150*I150</f>
        <v>0</v>
      </c>
      <c r="P150" s="64"/>
      <c r="Q150" s="64"/>
    </row>
    <row r="151" spans="1:27" s="35" customFormat="1" ht="18.75" x14ac:dyDescent="0.2">
      <c r="A151" s="64">
        <f>C150</f>
        <v>6500</v>
      </c>
      <c r="B151" s="64"/>
      <c r="C151" s="53">
        <v>30000</v>
      </c>
      <c r="D151" s="65">
        <v>0.1</v>
      </c>
      <c r="E151" s="65"/>
      <c r="F151" s="67">
        <f t="shared" ref="F151:F153" si="2">C151-A151</f>
        <v>23500</v>
      </c>
      <c r="G151" s="68"/>
      <c r="H151" s="69"/>
      <c r="I151" s="64">
        <f>IF(D147&lt;=C151,D147-I150,F151)</f>
        <v>23500</v>
      </c>
      <c r="J151" s="64">
        <f>IF(G147&lt;=G151,G147-J150,I151)</f>
        <v>0</v>
      </c>
      <c r="K151" s="64">
        <f>IF(H147&lt;=H151,H147-K150,J151)</f>
        <v>0</v>
      </c>
      <c r="L151" s="64">
        <f>IF(L150&gt;I151,L150-I151,0)</f>
        <v>30304.879999999997</v>
      </c>
      <c r="M151" s="64"/>
      <c r="N151" s="64"/>
      <c r="O151" s="64">
        <f>D151*I151</f>
        <v>2350</v>
      </c>
      <c r="P151" s="64"/>
      <c r="Q151" s="64"/>
    </row>
    <row r="152" spans="1:27" s="35" customFormat="1" ht="18.75" x14ac:dyDescent="0.2">
      <c r="A152" s="64">
        <f t="shared" ref="A152:A154" si="3">C151</f>
        <v>30000</v>
      </c>
      <c r="B152" s="64"/>
      <c r="C152" s="53">
        <v>45000</v>
      </c>
      <c r="D152" s="65">
        <v>0.15</v>
      </c>
      <c r="E152" s="65"/>
      <c r="F152" s="67">
        <f t="shared" si="2"/>
        <v>15000</v>
      </c>
      <c r="G152" s="68"/>
      <c r="H152" s="69"/>
      <c r="I152" s="64">
        <f>IF(D147&lt;=C152,D147-I150-I151,F152)</f>
        <v>15000</v>
      </c>
      <c r="J152" s="64">
        <f>IF(G147&lt;=G152,G147-J150-J151,I152)</f>
        <v>0</v>
      </c>
      <c r="K152" s="64">
        <f>IF(H147&lt;=H152,H147-K150-K151,J152)</f>
        <v>0</v>
      </c>
      <c r="L152" s="64">
        <f t="shared" ref="L152" si="4">IF(L151&gt;I152,L151-I152,0)</f>
        <v>15304.879999999997</v>
      </c>
      <c r="M152" s="64"/>
      <c r="N152" s="64"/>
      <c r="O152" s="64">
        <f>D152*I152</f>
        <v>2250</v>
      </c>
      <c r="P152" s="64"/>
      <c r="Q152" s="64"/>
    </row>
    <row r="153" spans="1:27" s="35" customFormat="1" ht="18.75" x14ac:dyDescent="0.2">
      <c r="A153" s="64">
        <f t="shared" si="3"/>
        <v>45000</v>
      </c>
      <c r="B153" s="64"/>
      <c r="C153" s="53">
        <v>200000</v>
      </c>
      <c r="D153" s="65">
        <v>0.2</v>
      </c>
      <c r="E153" s="65"/>
      <c r="F153" s="67">
        <f t="shared" si="2"/>
        <v>155000</v>
      </c>
      <c r="G153" s="68"/>
      <c r="H153" s="69"/>
      <c r="I153" s="64">
        <f>IF(D147&lt;=C153,D147-I150-I151-I152,F153)</f>
        <v>15304.879999999997</v>
      </c>
      <c r="J153" s="64">
        <f>IF(G147&lt;=G153,G147-J150-J151-J152,155000)</f>
        <v>0</v>
      </c>
      <c r="K153" s="64">
        <f>IF(H147&lt;=H153,H147-K150-K151-K152,155000)</f>
        <v>0</v>
      </c>
      <c r="L153" s="64">
        <f>IF(L152&gt;I153,L152-I153,0)</f>
        <v>0</v>
      </c>
      <c r="M153" s="64"/>
      <c r="N153" s="64"/>
      <c r="O153" s="64">
        <f>D153*I153</f>
        <v>3060.9759999999997</v>
      </c>
      <c r="P153" s="64"/>
      <c r="Q153" s="64"/>
    </row>
    <row r="154" spans="1:27" s="35" customFormat="1" ht="18.75" x14ac:dyDescent="0.2">
      <c r="A154" s="64">
        <f t="shared" si="3"/>
        <v>200000</v>
      </c>
      <c r="B154" s="64"/>
      <c r="C154" s="53">
        <v>0</v>
      </c>
      <c r="D154" s="65">
        <v>0.25</v>
      </c>
      <c r="E154" s="65"/>
      <c r="F154" s="67"/>
      <c r="G154" s="68"/>
      <c r="H154" s="69"/>
      <c r="I154" s="64">
        <f>IF(D147&gt;A154,D147-I150-I151-I152-I153,0)</f>
        <v>0</v>
      </c>
      <c r="J154" s="64">
        <f>IF(G147&gt;200000,G147-J150-J151-J152-J153,0)</f>
        <v>0</v>
      </c>
      <c r="K154" s="64">
        <f>IF(H147&gt;200000,H147-K150-K151-K152-K153,0)</f>
        <v>0</v>
      </c>
      <c r="L154" s="64">
        <f>IF(L153&gt;I154,L153-I154,0)</f>
        <v>0</v>
      </c>
      <c r="M154" s="64"/>
      <c r="N154" s="64"/>
      <c r="O154" s="64">
        <f>D154*I154</f>
        <v>0</v>
      </c>
      <c r="P154" s="64"/>
      <c r="Q154" s="64"/>
    </row>
    <row r="155" spans="1:27" s="35" customFormat="1" ht="18.75" x14ac:dyDescent="0.2">
      <c r="C155" s="37"/>
      <c r="D155" s="37"/>
      <c r="E155" s="56"/>
      <c r="F155" s="56"/>
      <c r="G155" s="56"/>
      <c r="H155" s="56"/>
      <c r="I155" s="64">
        <f>SUM(I150:K154)</f>
        <v>60304.88</v>
      </c>
      <c r="J155" s="64"/>
      <c r="K155" s="64"/>
      <c r="O155" s="64">
        <f>SUM(O150:Q154)</f>
        <v>7660.9759999999997</v>
      </c>
      <c r="P155" s="64"/>
      <c r="Q155" s="64"/>
    </row>
    <row r="156" spans="1:27" s="35" customFormat="1" ht="18.75" x14ac:dyDescent="0.2">
      <c r="C156" s="37"/>
      <c r="D156" s="37"/>
      <c r="E156" s="56"/>
      <c r="F156" s="40"/>
      <c r="G156" s="40"/>
      <c r="H156" s="40"/>
      <c r="L156" s="40"/>
      <c r="M156" s="40"/>
      <c r="N156" s="40"/>
    </row>
    <row r="157" spans="1:27" s="35" customFormat="1" ht="18.75" x14ac:dyDescent="0.2">
      <c r="B157" s="66" t="s">
        <v>6</v>
      </c>
      <c r="C157" s="66"/>
      <c r="D157" s="64">
        <f>I155</f>
        <v>60304.88</v>
      </c>
      <c r="E157" s="64"/>
      <c r="F157" s="64"/>
      <c r="G157" s="40"/>
      <c r="H157" s="40"/>
      <c r="L157" s="40"/>
      <c r="M157" s="40"/>
      <c r="N157" s="40"/>
    </row>
    <row r="158" spans="1:27" s="35" customFormat="1" ht="18.75" x14ac:dyDescent="0.2">
      <c r="B158" s="66" t="s">
        <v>23</v>
      </c>
      <c r="C158" s="66"/>
      <c r="D158" s="64">
        <f>SUM(O151:O154)</f>
        <v>7660.9759999999997</v>
      </c>
      <c r="E158" s="64"/>
      <c r="F158" s="64"/>
      <c r="H158" s="56"/>
    </row>
    <row r="159" spans="1:27" s="35" customFormat="1" ht="18.75" x14ac:dyDescent="0.2">
      <c r="B159" s="66" t="s">
        <v>24</v>
      </c>
      <c r="C159" s="66"/>
      <c r="D159" s="64">
        <v>3627.12</v>
      </c>
      <c r="E159" s="64"/>
      <c r="F159" s="64"/>
      <c r="H159" s="56"/>
    </row>
    <row r="160" spans="1:27" s="35" customFormat="1" ht="18.75" x14ac:dyDescent="0.2">
      <c r="B160" s="66" t="s">
        <v>25</v>
      </c>
      <c r="C160" s="66"/>
      <c r="D160" s="64">
        <f>D158-D159</f>
        <v>4033.8559999999998</v>
      </c>
      <c r="E160" s="64"/>
      <c r="F160" s="64"/>
      <c r="H160" s="56"/>
    </row>
    <row r="161" spans="3:8" x14ac:dyDescent="0.2">
      <c r="C161" s="41"/>
      <c r="D161" s="41"/>
      <c r="E161" s="41"/>
      <c r="F161" s="41"/>
      <c r="G161" s="41"/>
      <c r="H161" s="41"/>
    </row>
  </sheetData>
  <mergeCells count="304">
    <mergeCell ref="A1:C1"/>
    <mergeCell ref="J1:L1"/>
    <mergeCell ref="P1:R1"/>
    <mergeCell ref="A3:C3"/>
    <mergeCell ref="D3:M3"/>
    <mergeCell ref="O3:R3"/>
    <mergeCell ref="S3:Y3"/>
    <mergeCell ref="A5:C5"/>
    <mergeCell ref="A7:C7"/>
    <mergeCell ref="N7:Q7"/>
    <mergeCell ref="R7:X7"/>
    <mergeCell ref="D8:E8"/>
    <mergeCell ref="F8:G8"/>
    <mergeCell ref="H8:J8"/>
    <mergeCell ref="K8:N8"/>
    <mergeCell ref="O8:Q8"/>
    <mergeCell ref="T10:W10"/>
    <mergeCell ref="A11:C11"/>
    <mergeCell ref="D11:E11"/>
    <mergeCell ref="F11:L11"/>
    <mergeCell ref="M11:O11"/>
    <mergeCell ref="P11:S11"/>
    <mergeCell ref="T11:W11"/>
    <mergeCell ref="R8:S8"/>
    <mergeCell ref="A9:C9"/>
    <mergeCell ref="D10:E10"/>
    <mergeCell ref="F10:L10"/>
    <mergeCell ref="M10:O10"/>
    <mergeCell ref="P10:S10"/>
    <mergeCell ref="A15:C15"/>
    <mergeCell ref="O15:P15"/>
    <mergeCell ref="A17:C17"/>
    <mergeCell ref="D17:L17"/>
    <mergeCell ref="N17:Q17"/>
    <mergeCell ref="R17:X17"/>
    <mergeCell ref="A13:C13"/>
    <mergeCell ref="D13:E13"/>
    <mergeCell ref="F13:L13"/>
    <mergeCell ref="M13:O13"/>
    <mergeCell ref="P13:S13"/>
    <mergeCell ref="T13:W13"/>
    <mergeCell ref="B23:C23"/>
    <mergeCell ref="D23:I23"/>
    <mergeCell ref="K23:L23"/>
    <mergeCell ref="M23:P23"/>
    <mergeCell ref="Q23:R23"/>
    <mergeCell ref="S23:V23"/>
    <mergeCell ref="A19:C19"/>
    <mergeCell ref="D19:E19"/>
    <mergeCell ref="F19:I19"/>
    <mergeCell ref="J19:K19"/>
    <mergeCell ref="L19:O19"/>
    <mergeCell ref="A21:C21"/>
    <mergeCell ref="B25:C25"/>
    <mergeCell ref="D25:K25"/>
    <mergeCell ref="M25:R25"/>
    <mergeCell ref="D26:E26"/>
    <mergeCell ref="F26:G26"/>
    <mergeCell ref="H26:J26"/>
    <mergeCell ref="K26:N26"/>
    <mergeCell ref="O26:Q26"/>
    <mergeCell ref="R26:S26"/>
    <mergeCell ref="B35:J35"/>
    <mergeCell ref="K35:O35"/>
    <mergeCell ref="Q35:AA35"/>
    <mergeCell ref="B36:E36"/>
    <mergeCell ref="B37:J37"/>
    <mergeCell ref="K37:O37"/>
    <mergeCell ref="Q37:AA37"/>
    <mergeCell ref="B29:G29"/>
    <mergeCell ref="S29:U29"/>
    <mergeCell ref="A31:O31"/>
    <mergeCell ref="Q31:AA31"/>
    <mergeCell ref="B33:J33"/>
    <mergeCell ref="K33:O33"/>
    <mergeCell ref="Q33:AA33"/>
    <mergeCell ref="B43:O43"/>
    <mergeCell ref="Q43:AA43"/>
    <mergeCell ref="B45:J45"/>
    <mergeCell ref="K45:O45"/>
    <mergeCell ref="Q45:AA45"/>
    <mergeCell ref="B47:E47"/>
    <mergeCell ref="K47:O47"/>
    <mergeCell ref="Q47:AA47"/>
    <mergeCell ref="B38:E38"/>
    <mergeCell ref="B39:J39"/>
    <mergeCell ref="K39:O39"/>
    <mergeCell ref="Q39:AA39"/>
    <mergeCell ref="B40:E40"/>
    <mergeCell ref="B41:J41"/>
    <mergeCell ref="K41:O41"/>
    <mergeCell ref="Q41:AA41"/>
    <mergeCell ref="C53:K53"/>
    <mergeCell ref="L53:N53"/>
    <mergeCell ref="Q53:AA53"/>
    <mergeCell ref="A54:C54"/>
    <mergeCell ref="B55:K55"/>
    <mergeCell ref="Q55:AA55"/>
    <mergeCell ref="A48:C48"/>
    <mergeCell ref="Q49:AA49"/>
    <mergeCell ref="K50:O50"/>
    <mergeCell ref="B51:K51"/>
    <mergeCell ref="Q51:AA51"/>
    <mergeCell ref="B52:E52"/>
    <mergeCell ref="B60:E60"/>
    <mergeCell ref="B61:L61"/>
    <mergeCell ref="Q61:AA61"/>
    <mergeCell ref="B62:E62"/>
    <mergeCell ref="B63:M63"/>
    <mergeCell ref="Q63:AA63"/>
    <mergeCell ref="B56:E56"/>
    <mergeCell ref="B57:M57"/>
    <mergeCell ref="Q57:AA57"/>
    <mergeCell ref="B58:E58"/>
    <mergeCell ref="B59:K59"/>
    <mergeCell ref="Q59:AA59"/>
    <mergeCell ref="B68:E68"/>
    <mergeCell ref="C69:K69"/>
    <mergeCell ref="Q69:AA69"/>
    <mergeCell ref="B70:E70"/>
    <mergeCell ref="B71:M71"/>
    <mergeCell ref="Q71:AA71"/>
    <mergeCell ref="B64:E64"/>
    <mergeCell ref="O65:P65"/>
    <mergeCell ref="Q65:AA65"/>
    <mergeCell ref="B66:E66"/>
    <mergeCell ref="C67:K67"/>
    <mergeCell ref="L67:N67"/>
    <mergeCell ref="Q67:AA67"/>
    <mergeCell ref="B78:E78"/>
    <mergeCell ref="A79:L79"/>
    <mergeCell ref="P79:U79"/>
    <mergeCell ref="V79:AA79"/>
    <mergeCell ref="B80:E80"/>
    <mergeCell ref="A81:L81"/>
    <mergeCell ref="P81:U81"/>
    <mergeCell ref="V81:AA81"/>
    <mergeCell ref="A74:AA74"/>
    <mergeCell ref="A76:E76"/>
    <mergeCell ref="P76:U76"/>
    <mergeCell ref="V76:AA76"/>
    <mergeCell ref="A77:L77"/>
    <mergeCell ref="P77:U77"/>
    <mergeCell ref="V77:AA77"/>
    <mergeCell ref="G86:I86"/>
    <mergeCell ref="A87:M87"/>
    <mergeCell ref="P87:U87"/>
    <mergeCell ref="V87:AA87"/>
    <mergeCell ref="B88:E88"/>
    <mergeCell ref="A89:L89"/>
    <mergeCell ref="P89:U89"/>
    <mergeCell ref="V89:AA89"/>
    <mergeCell ref="B82:E82"/>
    <mergeCell ref="A83:L83"/>
    <mergeCell ref="P83:U83"/>
    <mergeCell ref="V83:AA83"/>
    <mergeCell ref="A85:L85"/>
    <mergeCell ref="P85:U85"/>
    <mergeCell ref="V85:AA85"/>
    <mergeCell ref="A98:I98"/>
    <mergeCell ref="J98:L98"/>
    <mergeCell ref="P98:U98"/>
    <mergeCell ref="V98:AA98"/>
    <mergeCell ref="B99:E99"/>
    <mergeCell ref="A100:L100"/>
    <mergeCell ref="P100:U100"/>
    <mergeCell ref="V100:AA100"/>
    <mergeCell ref="B90:E90"/>
    <mergeCell ref="A91:L91"/>
    <mergeCell ref="A92:L92"/>
    <mergeCell ref="P96:U96"/>
    <mergeCell ref="V96:AA96"/>
    <mergeCell ref="B97:E97"/>
    <mergeCell ref="A105:L105"/>
    <mergeCell ref="A106:L106"/>
    <mergeCell ref="A107:L107"/>
    <mergeCell ref="P107:U107"/>
    <mergeCell ref="V107:AA107"/>
    <mergeCell ref="A108:M108"/>
    <mergeCell ref="B101:E101"/>
    <mergeCell ref="A102:L102"/>
    <mergeCell ref="P102:U102"/>
    <mergeCell ref="V102:AA102"/>
    <mergeCell ref="B103:E103"/>
    <mergeCell ref="A104:L104"/>
    <mergeCell ref="P104:U104"/>
    <mergeCell ref="V104:AA104"/>
    <mergeCell ref="B112:E112"/>
    <mergeCell ref="A113:L113"/>
    <mergeCell ref="P113:U113"/>
    <mergeCell ref="V113:AA113"/>
    <mergeCell ref="A115:AA115"/>
    <mergeCell ref="P116:U116"/>
    <mergeCell ref="V116:AA116"/>
    <mergeCell ref="A109:L109"/>
    <mergeCell ref="P109:U109"/>
    <mergeCell ref="V109:AA109"/>
    <mergeCell ref="B110:E110"/>
    <mergeCell ref="A111:L111"/>
    <mergeCell ref="P111:U111"/>
    <mergeCell ref="V111:AA111"/>
    <mergeCell ref="B120:E120"/>
    <mergeCell ref="A121:L121"/>
    <mergeCell ref="P121:U121"/>
    <mergeCell ref="V121:AA121"/>
    <mergeCell ref="B122:E122"/>
    <mergeCell ref="A123:L123"/>
    <mergeCell ref="P123:U123"/>
    <mergeCell ref="V123:AA123"/>
    <mergeCell ref="A117:L117"/>
    <mergeCell ref="P117:U117"/>
    <mergeCell ref="V117:AA117"/>
    <mergeCell ref="B118:E118"/>
    <mergeCell ref="A119:L119"/>
    <mergeCell ref="P119:U119"/>
    <mergeCell ref="V119:AA119"/>
    <mergeCell ref="B128:E128"/>
    <mergeCell ref="A129:M129"/>
    <mergeCell ref="P129:U129"/>
    <mergeCell ref="V129:AA129"/>
    <mergeCell ref="B130:E130"/>
    <mergeCell ref="A131:L131"/>
    <mergeCell ref="P131:U131"/>
    <mergeCell ref="V131:AA131"/>
    <mergeCell ref="B124:E124"/>
    <mergeCell ref="A125:L125"/>
    <mergeCell ref="P125:U125"/>
    <mergeCell ref="V125:AA125"/>
    <mergeCell ref="B126:E126"/>
    <mergeCell ref="A127:M127"/>
    <mergeCell ref="P127:U127"/>
    <mergeCell ref="V127:AA127"/>
    <mergeCell ref="A136:L136"/>
    <mergeCell ref="P136:U136"/>
    <mergeCell ref="V136:AA136"/>
    <mergeCell ref="B137:E137"/>
    <mergeCell ref="A138:L138"/>
    <mergeCell ref="A139:L139"/>
    <mergeCell ref="P139:U139"/>
    <mergeCell ref="V139:AA139"/>
    <mergeCell ref="B132:E132"/>
    <mergeCell ref="A133:L133"/>
    <mergeCell ref="B134:L134"/>
    <mergeCell ref="P134:U134"/>
    <mergeCell ref="V134:AA134"/>
    <mergeCell ref="B135:E135"/>
    <mergeCell ref="A144:L144"/>
    <mergeCell ref="P144:U144"/>
    <mergeCell ref="V144:AA144"/>
    <mergeCell ref="B145:E145"/>
    <mergeCell ref="B147:C147"/>
    <mergeCell ref="D147:G147"/>
    <mergeCell ref="A140:L140"/>
    <mergeCell ref="A141:L141"/>
    <mergeCell ref="P141:U141"/>
    <mergeCell ref="V141:AA141"/>
    <mergeCell ref="A142:L142"/>
    <mergeCell ref="B143:E143"/>
    <mergeCell ref="A150:B150"/>
    <mergeCell ref="D150:E150"/>
    <mergeCell ref="F150:H150"/>
    <mergeCell ref="I150:K150"/>
    <mergeCell ref="L150:N150"/>
    <mergeCell ref="O150:Q150"/>
    <mergeCell ref="A149:B149"/>
    <mergeCell ref="D149:E149"/>
    <mergeCell ref="F149:H149"/>
    <mergeCell ref="I149:K149"/>
    <mergeCell ref="L149:N149"/>
    <mergeCell ref="O149:Q149"/>
    <mergeCell ref="A152:B152"/>
    <mergeCell ref="D152:E152"/>
    <mergeCell ref="F152:H152"/>
    <mergeCell ref="I152:K152"/>
    <mergeCell ref="L152:N152"/>
    <mergeCell ref="O152:Q152"/>
    <mergeCell ref="A151:B151"/>
    <mergeCell ref="D151:E151"/>
    <mergeCell ref="F151:H151"/>
    <mergeCell ref="I151:K151"/>
    <mergeCell ref="L151:N151"/>
    <mergeCell ref="O151:Q151"/>
    <mergeCell ref="A154:B154"/>
    <mergeCell ref="D154:E154"/>
    <mergeCell ref="F154:H154"/>
    <mergeCell ref="I154:K154"/>
    <mergeCell ref="L154:N154"/>
    <mergeCell ref="O154:Q154"/>
    <mergeCell ref="A153:B153"/>
    <mergeCell ref="D153:E153"/>
    <mergeCell ref="F153:H153"/>
    <mergeCell ref="I153:K153"/>
    <mergeCell ref="L153:N153"/>
    <mergeCell ref="O153:Q153"/>
    <mergeCell ref="B159:C159"/>
    <mergeCell ref="D159:F159"/>
    <mergeCell ref="B160:C160"/>
    <mergeCell ref="D160:F160"/>
    <mergeCell ref="I155:K155"/>
    <mergeCell ref="O155:Q155"/>
    <mergeCell ref="B157:C157"/>
    <mergeCell ref="D157:F157"/>
    <mergeCell ref="B158:C158"/>
    <mergeCell ref="D158:F158"/>
  </mergeCells>
  <printOptions horizontalCentered="1"/>
  <pageMargins left="0.25" right="0.25" top="0.75" bottom="0.75" header="0.3" footer="0.3"/>
  <pageSetup scale="73" fitToHeight="0" orientation="portrait" r:id="rId1"/>
  <rowBreaks count="1" manualBreakCount="1">
    <brk id="72" max="2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4"/>
  <sheetViews>
    <sheetView rightToLeft="1" zoomScaleNormal="100" workbookViewId="0">
      <selection activeCell="B4" sqref="B4"/>
    </sheetView>
  </sheetViews>
  <sheetFormatPr defaultColWidth="9.125" defaultRowHeight="17.25" x14ac:dyDescent="0.2"/>
  <cols>
    <col min="1" max="1" width="19" style="6" bestFit="1" customWidth="1"/>
    <col min="2" max="5" width="15.125" style="6" customWidth="1"/>
    <col min="6" max="6" width="10.625" style="6" bestFit="1" customWidth="1"/>
    <col min="7" max="16384" width="9.125" style="6"/>
  </cols>
  <sheetData>
    <row r="2" spans="1:7" x14ac:dyDescent="0.2">
      <c r="A2" s="6" t="s">
        <v>18</v>
      </c>
      <c r="B2" s="7">
        <v>177707.75</v>
      </c>
    </row>
    <row r="3" spans="1:7" x14ac:dyDescent="0.2">
      <c r="A3" s="6" t="s">
        <v>19</v>
      </c>
      <c r="B3" s="7">
        <v>4750.8</v>
      </c>
      <c r="G3"/>
    </row>
    <row r="4" spans="1:7" x14ac:dyDescent="0.2">
      <c r="A4" s="6" t="s">
        <v>17</v>
      </c>
      <c r="B4" s="8">
        <v>7000</v>
      </c>
    </row>
    <row r="5" spans="1:7" x14ac:dyDescent="0.2">
      <c r="A5" s="6" t="s">
        <v>3</v>
      </c>
      <c r="B5" s="11">
        <f>B2-B3-B4</f>
        <v>165956.95000000001</v>
      </c>
    </row>
    <row r="6" spans="1:7" x14ac:dyDescent="0.2">
      <c r="G6" s="9"/>
    </row>
    <row r="7" spans="1:7" x14ac:dyDescent="0.2">
      <c r="A7" s="10" t="s">
        <v>4</v>
      </c>
      <c r="B7" s="10" t="s">
        <v>5</v>
      </c>
      <c r="C7" s="10" t="s">
        <v>22</v>
      </c>
      <c r="D7" s="10" t="s">
        <v>25</v>
      </c>
      <c r="E7" s="10" t="s">
        <v>6</v>
      </c>
      <c r="F7" s="10" t="s">
        <v>20</v>
      </c>
      <c r="G7" s="9"/>
    </row>
    <row r="8" spans="1:7" x14ac:dyDescent="0.2">
      <c r="A8" s="16">
        <v>0</v>
      </c>
      <c r="B8" s="16">
        <v>6500</v>
      </c>
      <c r="C8" s="15">
        <v>0</v>
      </c>
      <c r="D8" s="16">
        <f>B8-A8</f>
        <v>6500</v>
      </c>
      <c r="E8" s="16">
        <f>IF(B5&lt;=B8,B5,B8)</f>
        <v>6500</v>
      </c>
      <c r="F8" s="16">
        <f>C8*E8</f>
        <v>0</v>
      </c>
      <c r="G8" s="9"/>
    </row>
    <row r="9" spans="1:7" x14ac:dyDescent="0.2">
      <c r="A9" s="16">
        <f>B8</f>
        <v>6500</v>
      </c>
      <c r="B9" s="16">
        <v>30000</v>
      </c>
      <c r="C9" s="15">
        <v>0.1</v>
      </c>
      <c r="D9" s="16">
        <f>B9-A9</f>
        <v>23500</v>
      </c>
      <c r="E9" s="16">
        <f>IF(B5&lt;=B9,B5-E8,D9)</f>
        <v>23500</v>
      </c>
      <c r="F9" s="16">
        <f t="shared" ref="F9:F12" si="0">C9*E9</f>
        <v>2350</v>
      </c>
      <c r="G9" s="9"/>
    </row>
    <row r="10" spans="1:7" x14ac:dyDescent="0.2">
      <c r="A10" s="16">
        <f t="shared" ref="A10:A11" si="1">B9</f>
        <v>30000</v>
      </c>
      <c r="B10" s="16">
        <v>45000</v>
      </c>
      <c r="C10" s="15">
        <v>0.15</v>
      </c>
      <c r="D10" s="16">
        <f t="shared" ref="D10:D11" si="2">B10-A10</f>
        <v>15000</v>
      </c>
      <c r="E10" s="16">
        <f>IF(B5&lt;=B10,B5-E8-E9,D10)</f>
        <v>15000</v>
      </c>
      <c r="F10" s="16">
        <f t="shared" si="0"/>
        <v>2250</v>
      </c>
      <c r="G10" s="9"/>
    </row>
    <row r="11" spans="1:7" x14ac:dyDescent="0.2">
      <c r="A11" s="16">
        <f t="shared" si="1"/>
        <v>45000</v>
      </c>
      <c r="B11" s="16">
        <v>200000</v>
      </c>
      <c r="C11" s="15">
        <v>0.2</v>
      </c>
      <c r="D11" s="16">
        <f t="shared" si="2"/>
        <v>155000</v>
      </c>
      <c r="E11" s="16">
        <f>IF(B5&lt;=B11,B5-E8-E9-E10,155000)</f>
        <v>120956.95000000001</v>
      </c>
      <c r="F11" s="16">
        <f t="shared" si="0"/>
        <v>24191.390000000003</v>
      </c>
      <c r="G11" s="9"/>
    </row>
    <row r="12" spans="1:7" x14ac:dyDescent="0.2">
      <c r="A12" s="16">
        <f>B11</f>
        <v>200000</v>
      </c>
      <c r="B12" s="16">
        <v>0</v>
      </c>
      <c r="C12" s="15">
        <v>0.25</v>
      </c>
      <c r="D12" s="16"/>
      <c r="E12" s="16">
        <f>IF(B5&gt;200000,B5-E8-E9-E10-E11,0)</f>
        <v>0</v>
      </c>
      <c r="F12" s="16">
        <f t="shared" si="0"/>
        <v>0</v>
      </c>
      <c r="G12" s="9"/>
    </row>
    <row r="13" spans="1:7" x14ac:dyDescent="0.2">
      <c r="C13" s="12"/>
      <c r="D13" s="18"/>
      <c r="F13" s="9"/>
    </row>
    <row r="14" spans="1:7" x14ac:dyDescent="0.2">
      <c r="B14" s="10" t="s">
        <v>6</v>
      </c>
      <c r="C14" s="16">
        <f>SUM(E8:E12)</f>
        <v>165956.95000000001</v>
      </c>
      <c r="D14" s="19"/>
      <c r="F14" s="9"/>
    </row>
    <row r="15" spans="1:7" x14ac:dyDescent="0.2">
      <c r="B15" s="10" t="s">
        <v>23</v>
      </c>
      <c r="C15" s="11">
        <f>SUM(F8:F12)</f>
        <v>28791.390000000003</v>
      </c>
      <c r="D15" s="17"/>
      <c r="F15" s="9"/>
    </row>
    <row r="16" spans="1:7" x14ac:dyDescent="0.2">
      <c r="B16" s="10" t="s">
        <v>24</v>
      </c>
      <c r="C16" s="16">
        <v>14338.48</v>
      </c>
      <c r="D16" s="19"/>
      <c r="F16" s="9"/>
    </row>
    <row r="17" spans="1:6" x14ac:dyDescent="0.2">
      <c r="B17" s="10" t="s">
        <v>25</v>
      </c>
      <c r="C17" s="16">
        <f>C15-C16</f>
        <v>14452.910000000003</v>
      </c>
      <c r="D17" s="19"/>
    </row>
    <row r="20" spans="1:6" x14ac:dyDescent="0.2">
      <c r="A20" s="6">
        <v>30000</v>
      </c>
      <c r="B20" s="6">
        <v>6500</v>
      </c>
      <c r="C20" s="6">
        <f>A20-B20</f>
        <v>23500</v>
      </c>
      <c r="E20" s="6">
        <f>C20*C9</f>
        <v>2350</v>
      </c>
    </row>
    <row r="21" spans="1:6" x14ac:dyDescent="0.2">
      <c r="A21" s="6">
        <v>45000</v>
      </c>
      <c r="B21" s="6">
        <f>A20</f>
        <v>30000</v>
      </c>
      <c r="C21" s="6">
        <f>A21-B21</f>
        <v>15000</v>
      </c>
      <c r="E21" s="6">
        <f>C21*C10</f>
        <v>2250</v>
      </c>
    </row>
    <row r="27" spans="1:6" x14ac:dyDescent="0.2">
      <c r="B27" s="13"/>
      <c r="C27" s="13"/>
      <c r="D27" s="13"/>
      <c r="E27" s="13"/>
      <c r="F27" s="13"/>
    </row>
    <row r="28" spans="1:6" x14ac:dyDescent="0.2">
      <c r="B28" s="13"/>
      <c r="C28" s="13"/>
      <c r="D28" s="13"/>
      <c r="E28" s="13"/>
      <c r="F28" s="14"/>
    </row>
    <row r="29" spans="1:6" x14ac:dyDescent="0.2">
      <c r="B29" s="13"/>
      <c r="C29" s="13"/>
      <c r="D29" s="13"/>
      <c r="E29" s="13"/>
      <c r="F29" s="14"/>
    </row>
    <row r="30" spans="1:6" x14ac:dyDescent="0.2">
      <c r="B30" s="13"/>
      <c r="C30" s="13"/>
      <c r="D30" s="13"/>
      <c r="E30" s="13"/>
      <c r="F30" s="14"/>
    </row>
    <row r="31" spans="1:6" x14ac:dyDescent="0.2">
      <c r="B31" s="13"/>
      <c r="C31" s="13"/>
      <c r="D31" s="13"/>
      <c r="E31" s="13"/>
      <c r="F31" s="14"/>
    </row>
    <row r="32" spans="1:6" x14ac:dyDescent="0.2">
      <c r="B32" s="13"/>
      <c r="C32" s="13"/>
      <c r="D32" s="13"/>
      <c r="E32" s="13"/>
      <c r="F32" s="14"/>
    </row>
    <row r="33" spans="2:6" x14ac:dyDescent="0.2">
      <c r="B33" s="13"/>
      <c r="C33" s="13"/>
      <c r="D33" s="13"/>
      <c r="E33" s="13"/>
      <c r="F33" s="14"/>
    </row>
    <row r="34" spans="2:6" x14ac:dyDescent="0.2">
      <c r="B34" s="13"/>
      <c r="C34" s="13"/>
      <c r="D34" s="13"/>
      <c r="E34" s="13"/>
      <c r="F34" s="14"/>
    </row>
    <row r="35" spans="2:6" x14ac:dyDescent="0.2">
      <c r="B35" s="13"/>
      <c r="C35" s="13"/>
      <c r="D35" s="13"/>
      <c r="E35" s="13"/>
      <c r="F35" s="14"/>
    </row>
    <row r="36" spans="2:6" x14ac:dyDescent="0.2">
      <c r="B36" s="13"/>
      <c r="C36" s="13"/>
      <c r="D36" s="13"/>
      <c r="E36" s="13"/>
      <c r="F36" s="14"/>
    </row>
    <row r="37" spans="2:6" x14ac:dyDescent="0.2">
      <c r="B37" s="13"/>
      <c r="C37" s="13"/>
      <c r="D37" s="13"/>
      <c r="E37" s="13"/>
      <c r="F37" s="14"/>
    </row>
    <row r="38" spans="2:6" x14ac:dyDescent="0.2">
      <c r="B38" s="13"/>
      <c r="C38" s="13"/>
      <c r="D38" s="13"/>
      <c r="E38" s="13"/>
      <c r="F38" s="14"/>
    </row>
    <row r="39" spans="2:6" x14ac:dyDescent="0.2">
      <c r="B39" s="13"/>
      <c r="C39" s="13"/>
      <c r="D39" s="13"/>
      <c r="E39" s="13"/>
      <c r="F39" s="14"/>
    </row>
    <row r="40" spans="2:6" x14ac:dyDescent="0.2">
      <c r="B40" s="13"/>
      <c r="C40" s="13"/>
      <c r="D40" s="13"/>
      <c r="E40" s="13"/>
      <c r="F40" s="14"/>
    </row>
    <row r="41" spans="2:6" x14ac:dyDescent="0.2">
      <c r="B41" s="13"/>
      <c r="C41" s="13"/>
      <c r="D41" s="13"/>
      <c r="E41" s="13"/>
      <c r="F41" s="14"/>
    </row>
    <row r="42" spans="2:6" x14ac:dyDescent="0.2">
      <c r="B42" s="13"/>
      <c r="C42" s="13"/>
      <c r="D42" s="13"/>
      <c r="E42" s="13"/>
      <c r="F42" s="14"/>
    </row>
    <row r="43" spans="2:6" x14ac:dyDescent="0.2">
      <c r="B43" s="13"/>
      <c r="C43" s="13"/>
      <c r="D43" s="13"/>
      <c r="E43" s="13"/>
      <c r="F43" s="14"/>
    </row>
    <row r="44" spans="2:6" x14ac:dyDescent="0.2">
      <c r="B44" s="13"/>
      <c r="C44" s="13"/>
      <c r="D44" s="13"/>
      <c r="E44" s="13"/>
      <c r="F44" s="14"/>
    </row>
  </sheetData>
  <pageMargins left="0.7" right="0.7" top="0.75" bottom="0.75" header="0.3" footer="0.3"/>
  <pageSetup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29"/>
  <sheetViews>
    <sheetView rightToLeft="1" topLeftCell="A23" zoomScaleNormal="100" workbookViewId="0">
      <selection activeCell="Q51" sqref="Q51:AA51"/>
    </sheetView>
  </sheetViews>
  <sheetFormatPr defaultColWidth="9.125" defaultRowHeight="20.25" x14ac:dyDescent="0.2"/>
  <cols>
    <col min="1" max="1" width="6.375" style="21" customWidth="1"/>
    <col min="2" max="2" width="7.625" style="21" customWidth="1"/>
    <col min="3" max="3" width="14.375" style="21" customWidth="1"/>
    <col min="4" max="11" width="4.75" style="21" customWidth="1"/>
    <col min="12" max="12" width="5.625" style="21" customWidth="1"/>
    <col min="13" max="13" width="4.75" style="21" customWidth="1"/>
    <col min="14" max="14" width="5.25" style="21" customWidth="1"/>
    <col min="15" max="15" width="4.75" style="21" customWidth="1"/>
    <col min="16" max="16" width="3.75" style="21" customWidth="1"/>
    <col min="17" max="17" width="4.25" style="21" customWidth="1"/>
    <col min="18" max="19" width="5.125" style="21" customWidth="1"/>
    <col min="20" max="27" width="4.25" style="21" customWidth="1"/>
    <col min="28" max="30" width="5" style="21" customWidth="1"/>
    <col min="31" max="32" width="4.25" style="21" customWidth="1"/>
    <col min="33" max="33" width="5.125" style="21" bestFit="1" customWidth="1"/>
    <col min="34" max="35" width="4.25" style="21" customWidth="1"/>
    <col min="36" max="36" width="1.625" style="21" customWidth="1"/>
    <col min="37" max="38" width="4.25" style="21" customWidth="1"/>
    <col min="39" max="39" width="1.625" style="21" customWidth="1"/>
    <col min="40" max="43" width="4.25" style="21" customWidth="1"/>
    <col min="44" max="16384" width="9.125" style="21"/>
  </cols>
  <sheetData>
    <row r="1" spans="1:27" x14ac:dyDescent="0.2">
      <c r="A1" s="106" t="s">
        <v>44</v>
      </c>
      <c r="B1" s="106"/>
      <c r="C1" s="106"/>
      <c r="D1" s="23">
        <v>6</v>
      </c>
      <c r="E1" s="23">
        <v>1</v>
      </c>
      <c r="F1" s="23">
        <v>0</v>
      </c>
      <c r="G1" s="23">
        <v>2</v>
      </c>
      <c r="J1" s="97" t="s">
        <v>152</v>
      </c>
      <c r="K1" s="97"/>
      <c r="L1" s="97"/>
      <c r="M1" s="29"/>
      <c r="P1" s="97" t="s">
        <v>153</v>
      </c>
      <c r="Q1" s="97"/>
      <c r="R1" s="97"/>
      <c r="S1" s="29"/>
    </row>
    <row r="2" spans="1:27" ht="4.5" customHeight="1" x14ac:dyDescent="0.2"/>
    <row r="3" spans="1:27" x14ac:dyDescent="0.2">
      <c r="A3" s="106" t="s">
        <v>144</v>
      </c>
      <c r="B3" s="106"/>
      <c r="C3" s="106"/>
      <c r="D3" s="107" t="s">
        <v>143</v>
      </c>
      <c r="E3" s="107"/>
      <c r="F3" s="107"/>
      <c r="G3" s="107"/>
      <c r="H3" s="107"/>
      <c r="I3" s="107"/>
      <c r="J3" s="107"/>
      <c r="K3" s="107"/>
      <c r="L3" s="107"/>
      <c r="M3" s="107"/>
      <c r="O3" s="88" t="s">
        <v>154</v>
      </c>
      <c r="P3" s="88"/>
      <c r="Q3" s="88"/>
      <c r="R3" s="88"/>
      <c r="S3" s="107" t="s">
        <v>155</v>
      </c>
      <c r="T3" s="107"/>
      <c r="U3" s="107"/>
      <c r="V3" s="107"/>
      <c r="W3" s="107"/>
      <c r="X3" s="107"/>
      <c r="Y3" s="107"/>
    </row>
    <row r="4" spans="1:27" ht="4.5" customHeight="1" x14ac:dyDescent="0.2"/>
    <row r="5" spans="1:27" x14ac:dyDescent="0.2">
      <c r="A5" s="106" t="s">
        <v>145</v>
      </c>
      <c r="B5" s="106"/>
      <c r="C5" s="106"/>
      <c r="D5" s="23">
        <v>2</v>
      </c>
      <c r="E5" s="23">
        <v>9</v>
      </c>
      <c r="F5" s="23">
        <v>3</v>
      </c>
      <c r="G5" s="23">
        <v>0</v>
      </c>
      <c r="H5" s="23">
        <v>0</v>
      </c>
      <c r="I5" s="23">
        <v>8</v>
      </c>
      <c r="J5" s="28">
        <v>8</v>
      </c>
      <c r="K5" s="23">
        <v>2</v>
      </c>
      <c r="L5" s="28">
        <v>1</v>
      </c>
      <c r="M5" s="23">
        <v>3</v>
      </c>
      <c r="N5" s="28">
        <v>0</v>
      </c>
      <c r="O5" s="23">
        <v>8</v>
      </c>
      <c r="P5" s="28">
        <v>7</v>
      </c>
      <c r="Q5" s="23">
        <v>2</v>
      </c>
    </row>
    <row r="6" spans="1:27" ht="4.5" customHeight="1" x14ac:dyDescent="0.2"/>
    <row r="7" spans="1:27" x14ac:dyDescent="0.2">
      <c r="A7" s="106" t="s">
        <v>146</v>
      </c>
      <c r="B7" s="106"/>
      <c r="C7" s="106"/>
      <c r="D7" s="23">
        <v>0</v>
      </c>
      <c r="E7" s="23">
        <v>9</v>
      </c>
      <c r="F7" s="24">
        <v>4</v>
      </c>
      <c r="G7" s="23">
        <v>9</v>
      </c>
      <c r="H7" s="23">
        <v>3</v>
      </c>
      <c r="I7" s="24">
        <v>7</v>
      </c>
      <c r="J7" s="23">
        <v>2</v>
      </c>
      <c r="K7" s="23">
        <v>4</v>
      </c>
      <c r="L7" s="23">
        <v>2</v>
      </c>
      <c r="N7" s="88" t="s">
        <v>172</v>
      </c>
      <c r="O7" s="88"/>
      <c r="P7" s="88"/>
      <c r="Q7" s="88"/>
      <c r="R7" s="107"/>
      <c r="S7" s="107"/>
      <c r="T7" s="107"/>
      <c r="U7" s="107"/>
      <c r="V7" s="107"/>
      <c r="W7" s="107"/>
      <c r="X7" s="107"/>
    </row>
    <row r="8" spans="1:27" ht="11.25" customHeight="1" x14ac:dyDescent="0.2">
      <c r="D8" s="96" t="s">
        <v>35</v>
      </c>
      <c r="E8" s="96"/>
      <c r="F8" s="96" t="s">
        <v>36</v>
      </c>
      <c r="G8" s="96"/>
      <c r="H8" s="96" t="s">
        <v>37</v>
      </c>
      <c r="I8" s="96"/>
      <c r="J8" s="96"/>
      <c r="K8" s="96" t="s">
        <v>38</v>
      </c>
      <c r="L8" s="96"/>
      <c r="M8" s="96"/>
      <c r="N8" s="96"/>
      <c r="O8" s="96" t="s">
        <v>39</v>
      </c>
      <c r="P8" s="96"/>
      <c r="Q8" s="96"/>
      <c r="R8" s="96" t="s">
        <v>40</v>
      </c>
      <c r="S8" s="96"/>
    </row>
    <row r="9" spans="1:27" x14ac:dyDescent="0.2">
      <c r="A9" s="106" t="s">
        <v>34</v>
      </c>
      <c r="B9" s="106"/>
      <c r="C9" s="106"/>
      <c r="D9" s="23">
        <v>0</v>
      </c>
      <c r="E9" s="28">
        <v>1</v>
      </c>
      <c r="F9" s="23">
        <v>0</v>
      </c>
      <c r="G9" s="28">
        <v>0</v>
      </c>
      <c r="H9" s="23">
        <v>0</v>
      </c>
      <c r="I9" s="23">
        <v>3</v>
      </c>
      <c r="J9" s="28">
        <v>7</v>
      </c>
      <c r="K9" s="23">
        <v>0</v>
      </c>
      <c r="L9" s="23">
        <v>3</v>
      </c>
      <c r="M9" s="23">
        <v>8</v>
      </c>
      <c r="N9" s="23">
        <v>0</v>
      </c>
      <c r="O9" s="28">
        <v>0</v>
      </c>
      <c r="P9" s="28">
        <v>6</v>
      </c>
      <c r="Q9" s="23"/>
      <c r="R9" s="23"/>
      <c r="S9" s="23"/>
    </row>
    <row r="10" spans="1:27" ht="11.25" customHeight="1" x14ac:dyDescent="0.2">
      <c r="D10" s="96" t="s">
        <v>156</v>
      </c>
      <c r="E10" s="96"/>
      <c r="F10" s="111" t="s">
        <v>157</v>
      </c>
      <c r="G10" s="111"/>
      <c r="H10" s="111"/>
      <c r="I10" s="111"/>
      <c r="J10" s="111"/>
      <c r="K10" s="111"/>
      <c r="L10" s="111"/>
      <c r="M10" s="112" t="s">
        <v>158</v>
      </c>
      <c r="N10" s="112"/>
      <c r="O10" s="112"/>
      <c r="P10" s="112" t="s">
        <v>159</v>
      </c>
      <c r="Q10" s="112"/>
      <c r="R10" s="112"/>
      <c r="S10" s="112"/>
      <c r="T10" s="96" t="s">
        <v>160</v>
      </c>
      <c r="U10" s="96"/>
      <c r="V10" s="96"/>
      <c r="W10" s="96"/>
    </row>
    <row r="11" spans="1:27" x14ac:dyDescent="0.2">
      <c r="A11" s="106" t="s">
        <v>147</v>
      </c>
      <c r="B11" s="106"/>
      <c r="C11" s="106"/>
      <c r="D11" s="107">
        <v>7</v>
      </c>
      <c r="E11" s="109"/>
      <c r="F11" s="110" t="s">
        <v>164</v>
      </c>
      <c r="G11" s="107"/>
      <c r="H11" s="107"/>
      <c r="I11" s="107"/>
      <c r="J11" s="107"/>
      <c r="K11" s="107"/>
      <c r="L11" s="109"/>
      <c r="M11" s="110" t="s">
        <v>167</v>
      </c>
      <c r="N11" s="107"/>
      <c r="O11" s="109"/>
      <c r="P11" s="91"/>
      <c r="Q11" s="107"/>
      <c r="R11" s="107"/>
      <c r="S11" s="89"/>
      <c r="T11" s="110" t="s">
        <v>165</v>
      </c>
      <c r="U11" s="107"/>
      <c r="V11" s="107"/>
      <c r="W11" s="109"/>
    </row>
    <row r="12" spans="1:27" ht="4.5" customHeight="1" x14ac:dyDescent="0.2"/>
    <row r="13" spans="1:27" x14ac:dyDescent="0.2">
      <c r="A13" s="106" t="s">
        <v>148</v>
      </c>
      <c r="B13" s="106"/>
      <c r="C13" s="106"/>
      <c r="D13" s="107">
        <v>44</v>
      </c>
      <c r="E13" s="109"/>
      <c r="F13" s="113" t="s">
        <v>166</v>
      </c>
      <c r="G13" s="114"/>
      <c r="H13" s="114"/>
      <c r="I13" s="114"/>
      <c r="J13" s="114"/>
      <c r="K13" s="114"/>
      <c r="L13" s="115"/>
      <c r="M13" s="110" t="s">
        <v>168</v>
      </c>
      <c r="N13" s="107"/>
      <c r="O13" s="109"/>
      <c r="P13" s="91" t="s">
        <v>168</v>
      </c>
      <c r="Q13" s="107"/>
      <c r="R13" s="107"/>
      <c r="S13" s="89"/>
      <c r="T13" s="110" t="s">
        <v>169</v>
      </c>
      <c r="U13" s="107"/>
      <c r="V13" s="107"/>
      <c r="W13" s="109"/>
    </row>
    <row r="14" spans="1:27" ht="4.5" customHeight="1" x14ac:dyDescent="0.2"/>
    <row r="15" spans="1:27" x14ac:dyDescent="0.2">
      <c r="A15" s="106" t="s">
        <v>149</v>
      </c>
      <c r="B15" s="106"/>
      <c r="C15" s="106"/>
      <c r="D15" s="29"/>
      <c r="E15" s="29"/>
      <c r="F15" s="29"/>
      <c r="G15" s="29"/>
      <c r="H15" s="29"/>
      <c r="I15" s="29"/>
      <c r="J15" s="29"/>
      <c r="K15" s="42"/>
      <c r="L15" s="29"/>
      <c r="M15" s="29"/>
      <c r="N15" s="29"/>
      <c r="O15" s="116" t="s">
        <v>161</v>
      </c>
      <c r="P15" s="117"/>
      <c r="Q15" s="23">
        <v>0</v>
      </c>
      <c r="R15" s="23">
        <v>1</v>
      </c>
      <c r="S15" s="23">
        <v>8</v>
      </c>
      <c r="T15" s="28">
        <v>4</v>
      </c>
      <c r="U15" s="43">
        <v>4</v>
      </c>
      <c r="V15" s="23">
        <v>2</v>
      </c>
      <c r="W15" s="28">
        <v>5</v>
      </c>
      <c r="X15" s="43">
        <v>0</v>
      </c>
      <c r="Y15" s="23">
        <v>0</v>
      </c>
      <c r="Z15" s="23">
        <v>1</v>
      </c>
      <c r="AA15" s="23">
        <v>0</v>
      </c>
    </row>
    <row r="16" spans="1:27" ht="4.5" customHeight="1" x14ac:dyDescent="0.2"/>
    <row r="17" spans="1:43" x14ac:dyDescent="0.2">
      <c r="A17" s="106" t="s">
        <v>150</v>
      </c>
      <c r="B17" s="106"/>
      <c r="C17" s="106"/>
      <c r="D17" s="107" t="s">
        <v>142</v>
      </c>
      <c r="E17" s="107"/>
      <c r="F17" s="107"/>
      <c r="G17" s="107"/>
      <c r="H17" s="107"/>
      <c r="I17" s="107"/>
      <c r="J17" s="107"/>
      <c r="K17" s="107"/>
      <c r="L17" s="107"/>
      <c r="N17" s="88" t="s">
        <v>162</v>
      </c>
      <c r="O17" s="88"/>
      <c r="P17" s="88"/>
      <c r="Q17" s="88"/>
      <c r="R17" s="107" t="s">
        <v>163</v>
      </c>
      <c r="S17" s="107"/>
      <c r="T17" s="107"/>
      <c r="U17" s="107"/>
      <c r="V17" s="107"/>
      <c r="W17" s="107"/>
      <c r="X17" s="107"/>
    </row>
    <row r="18" spans="1:43" ht="4.5" customHeight="1" x14ac:dyDescent="0.2"/>
    <row r="19" spans="1:43" x14ac:dyDescent="0.2">
      <c r="A19" s="106" t="s">
        <v>151</v>
      </c>
      <c r="B19" s="106"/>
      <c r="C19" s="106"/>
      <c r="D19" s="97" t="s">
        <v>29</v>
      </c>
      <c r="E19" s="95"/>
      <c r="F19" s="98">
        <v>42370</v>
      </c>
      <c r="G19" s="99"/>
      <c r="H19" s="99"/>
      <c r="I19" s="100"/>
      <c r="J19" s="94" t="s">
        <v>30</v>
      </c>
      <c r="K19" s="95"/>
      <c r="L19" s="98">
        <v>42735</v>
      </c>
      <c r="M19" s="99"/>
      <c r="N19" s="99"/>
      <c r="O19" s="100"/>
    </row>
    <row r="21" spans="1:43" ht="21.75" customHeight="1" x14ac:dyDescent="0.2">
      <c r="A21" s="101" t="s">
        <v>27</v>
      </c>
      <c r="B21" s="101"/>
      <c r="C21" s="101"/>
    </row>
    <row r="22" spans="1:43" ht="7.5" customHeight="1" x14ac:dyDescent="0.2"/>
    <row r="23" spans="1:43" ht="23.25" customHeight="1" x14ac:dyDescent="0.2">
      <c r="A23" s="22" t="s">
        <v>28</v>
      </c>
      <c r="B23" s="94" t="s">
        <v>54</v>
      </c>
      <c r="C23" s="95"/>
      <c r="D23" s="89" t="str">
        <f>D17</f>
        <v>العجوزة والمهندسين</v>
      </c>
      <c r="E23" s="90"/>
      <c r="F23" s="90"/>
      <c r="G23" s="90"/>
      <c r="H23" s="90"/>
      <c r="I23" s="91"/>
      <c r="K23" s="97" t="s">
        <v>29</v>
      </c>
      <c r="L23" s="95"/>
      <c r="M23" s="98">
        <f>F19</f>
        <v>42370</v>
      </c>
      <c r="N23" s="99"/>
      <c r="O23" s="99"/>
      <c r="P23" s="100"/>
      <c r="Q23" s="94" t="s">
        <v>30</v>
      </c>
      <c r="R23" s="95"/>
      <c r="S23" s="98">
        <f>L19</f>
        <v>42735</v>
      </c>
      <c r="T23" s="99"/>
      <c r="U23" s="99"/>
      <c r="V23" s="100"/>
    </row>
    <row r="24" spans="1:43" ht="4.5" customHeight="1" x14ac:dyDescent="0.2"/>
    <row r="25" spans="1:43" ht="23.25" customHeight="1" x14ac:dyDescent="0.2">
      <c r="A25" s="22" t="s">
        <v>31</v>
      </c>
      <c r="B25" s="94" t="s">
        <v>55</v>
      </c>
      <c r="C25" s="95"/>
      <c r="D25" s="89" t="str">
        <f>D3</f>
        <v>محمد تحسين احسان محمد</v>
      </c>
      <c r="E25" s="90"/>
      <c r="F25" s="90"/>
      <c r="G25" s="90"/>
      <c r="H25" s="90"/>
      <c r="I25" s="90"/>
      <c r="J25" s="90"/>
      <c r="K25" s="91"/>
      <c r="L25" s="22" t="s">
        <v>32</v>
      </c>
      <c r="M25" s="94" t="s">
        <v>56</v>
      </c>
      <c r="N25" s="88"/>
      <c r="O25" s="88"/>
      <c r="P25" s="88"/>
      <c r="Q25" s="88"/>
      <c r="R25" s="95"/>
      <c r="S25" s="23">
        <f>D7</f>
        <v>0</v>
      </c>
      <c r="T25" s="23">
        <f t="shared" ref="T25:AA25" si="0">E7</f>
        <v>9</v>
      </c>
      <c r="U25" s="24">
        <f t="shared" si="0"/>
        <v>4</v>
      </c>
      <c r="V25" s="23">
        <f t="shared" si="0"/>
        <v>9</v>
      </c>
      <c r="W25" s="23">
        <f t="shared" si="0"/>
        <v>3</v>
      </c>
      <c r="X25" s="24">
        <f t="shared" si="0"/>
        <v>7</v>
      </c>
      <c r="Y25" s="23">
        <f t="shared" si="0"/>
        <v>2</v>
      </c>
      <c r="Z25" s="23">
        <f t="shared" si="0"/>
        <v>4</v>
      </c>
      <c r="AA25" s="23">
        <f t="shared" si="0"/>
        <v>2</v>
      </c>
    </row>
    <row r="26" spans="1:43" ht="14.25" customHeight="1" x14ac:dyDescent="0.2">
      <c r="A26" s="25"/>
      <c r="B26" s="25"/>
      <c r="C26" s="25"/>
      <c r="D26" s="96" t="s">
        <v>35</v>
      </c>
      <c r="E26" s="96"/>
      <c r="F26" s="96" t="s">
        <v>36</v>
      </c>
      <c r="G26" s="96"/>
      <c r="H26" s="96" t="s">
        <v>37</v>
      </c>
      <c r="I26" s="96"/>
      <c r="J26" s="96"/>
      <c r="K26" s="96" t="s">
        <v>38</v>
      </c>
      <c r="L26" s="96"/>
      <c r="M26" s="96"/>
      <c r="N26" s="96"/>
      <c r="O26" s="96" t="s">
        <v>39</v>
      </c>
      <c r="P26" s="96"/>
      <c r="Q26" s="96"/>
      <c r="R26" s="96" t="s">
        <v>40</v>
      </c>
      <c r="S26" s="96"/>
      <c r="U26" s="25"/>
      <c r="X26" s="26"/>
      <c r="AB26" s="20"/>
      <c r="AC26" s="20"/>
      <c r="AD26" s="20"/>
      <c r="AE26" s="20"/>
      <c r="AF26" s="25"/>
      <c r="AG26" s="27"/>
      <c r="AH26" s="27"/>
      <c r="AI26" s="25"/>
      <c r="AJ26" s="25"/>
      <c r="AK26" s="27"/>
      <c r="AL26" s="27"/>
      <c r="AM26" s="25"/>
      <c r="AN26" s="25"/>
      <c r="AO26" s="27"/>
      <c r="AP26" s="27"/>
      <c r="AQ26" s="27"/>
    </row>
    <row r="27" spans="1:43" ht="23.25" customHeight="1" x14ac:dyDescent="0.2">
      <c r="A27" s="22" t="s">
        <v>33</v>
      </c>
      <c r="B27" s="21" t="s">
        <v>34</v>
      </c>
      <c r="D27" s="23">
        <f t="shared" ref="D27:P27" si="1">D9</f>
        <v>0</v>
      </c>
      <c r="E27" s="28">
        <f t="shared" si="1"/>
        <v>1</v>
      </c>
      <c r="F27" s="23">
        <f t="shared" si="1"/>
        <v>0</v>
      </c>
      <c r="G27" s="28">
        <f t="shared" si="1"/>
        <v>0</v>
      </c>
      <c r="H27" s="23">
        <f t="shared" si="1"/>
        <v>0</v>
      </c>
      <c r="I27" s="23">
        <f t="shared" si="1"/>
        <v>3</v>
      </c>
      <c r="J27" s="28">
        <f t="shared" si="1"/>
        <v>7</v>
      </c>
      <c r="K27" s="23">
        <f t="shared" si="1"/>
        <v>0</v>
      </c>
      <c r="L27" s="23">
        <f t="shared" si="1"/>
        <v>3</v>
      </c>
      <c r="M27" s="23">
        <f t="shared" si="1"/>
        <v>8</v>
      </c>
      <c r="N27" s="23">
        <f t="shared" si="1"/>
        <v>0</v>
      </c>
      <c r="O27" s="28">
        <f t="shared" si="1"/>
        <v>0</v>
      </c>
      <c r="P27" s="28">
        <f t="shared" si="1"/>
        <v>6</v>
      </c>
      <c r="Q27" s="23"/>
      <c r="R27" s="23"/>
      <c r="S27" s="23"/>
    </row>
    <row r="28" spans="1:43" ht="6.75" customHeight="1" x14ac:dyDescent="0.2"/>
    <row r="29" spans="1:43" ht="23.25" customHeight="1" x14ac:dyDescent="0.2">
      <c r="A29" s="22" t="s">
        <v>41</v>
      </c>
      <c r="B29" s="94" t="s">
        <v>42</v>
      </c>
      <c r="C29" s="88"/>
      <c r="D29" s="88"/>
      <c r="E29" s="88"/>
      <c r="F29" s="88"/>
      <c r="G29" s="95"/>
      <c r="H29" s="29"/>
      <c r="I29" s="23"/>
      <c r="J29" s="29"/>
      <c r="K29" s="29"/>
      <c r="L29" s="23"/>
      <c r="M29" s="29"/>
      <c r="N29" s="29"/>
      <c r="O29" s="29"/>
      <c r="P29" s="29"/>
      <c r="Q29" s="23"/>
      <c r="R29" s="23"/>
      <c r="S29" s="94" t="s">
        <v>43</v>
      </c>
      <c r="T29" s="88"/>
      <c r="U29" s="88"/>
    </row>
    <row r="30" spans="1:43" ht="7.5" customHeight="1" x14ac:dyDescent="0.2"/>
    <row r="31" spans="1:43" ht="23.25" customHeight="1" x14ac:dyDescent="0.2">
      <c r="A31" s="79" t="s">
        <v>45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1"/>
      <c r="Q31" s="89" t="s">
        <v>44</v>
      </c>
      <c r="R31" s="90"/>
      <c r="S31" s="90"/>
      <c r="T31" s="90"/>
      <c r="U31" s="90"/>
      <c r="V31" s="90"/>
      <c r="W31" s="90"/>
      <c r="X31" s="90"/>
      <c r="Y31" s="90"/>
      <c r="Z31" s="90"/>
      <c r="AA31" s="91"/>
    </row>
    <row r="32" spans="1:43" ht="7.5" customHeight="1" x14ac:dyDescent="0.2"/>
    <row r="33" spans="1:27" ht="23.25" customHeight="1" x14ac:dyDescent="0.2">
      <c r="A33" s="22" t="s">
        <v>46</v>
      </c>
      <c r="B33" s="102" t="s">
        <v>47</v>
      </c>
      <c r="C33" s="70"/>
      <c r="D33" s="70"/>
      <c r="E33" s="70"/>
      <c r="F33" s="70"/>
      <c r="G33" s="70"/>
      <c r="H33" s="70"/>
      <c r="I33" s="70"/>
      <c r="J33" s="70"/>
      <c r="K33" s="97" t="s">
        <v>48</v>
      </c>
      <c r="L33" s="97"/>
      <c r="M33" s="97"/>
      <c r="N33" s="97"/>
      <c r="O33" s="97"/>
      <c r="Q33" s="103">
        <f>P109</f>
        <v>94220.2</v>
      </c>
      <c r="R33" s="104"/>
      <c r="S33" s="104"/>
      <c r="T33" s="104"/>
      <c r="U33" s="104"/>
      <c r="V33" s="104"/>
      <c r="W33" s="104"/>
      <c r="X33" s="104"/>
      <c r="Y33" s="104"/>
      <c r="Z33" s="104"/>
      <c r="AA33" s="105"/>
    </row>
    <row r="34" spans="1:27" ht="7.5" customHeight="1" x14ac:dyDescent="0.2"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ht="23.25" customHeight="1" x14ac:dyDescent="0.2">
      <c r="A35" s="22" t="s">
        <v>49</v>
      </c>
      <c r="B35" s="102" t="s">
        <v>50</v>
      </c>
      <c r="C35" s="70"/>
      <c r="D35" s="70"/>
      <c r="E35" s="70"/>
      <c r="F35" s="70"/>
      <c r="G35" s="70"/>
      <c r="H35" s="70"/>
      <c r="I35" s="70"/>
      <c r="J35" s="70"/>
      <c r="K35" s="97" t="s">
        <v>51</v>
      </c>
      <c r="L35" s="97"/>
      <c r="M35" s="97"/>
      <c r="N35" s="97"/>
      <c r="O35" s="97"/>
      <c r="Q35" s="103"/>
      <c r="R35" s="104"/>
      <c r="S35" s="104"/>
      <c r="T35" s="104"/>
      <c r="U35" s="104"/>
      <c r="V35" s="104"/>
      <c r="W35" s="104"/>
      <c r="X35" s="104"/>
      <c r="Y35" s="104"/>
      <c r="Z35" s="104"/>
      <c r="AA35" s="105"/>
    </row>
    <row r="36" spans="1:27" ht="7.5" customHeight="1" x14ac:dyDescent="0.2">
      <c r="B36" s="102"/>
      <c r="C36" s="70"/>
      <c r="D36" s="70"/>
      <c r="E36" s="7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ht="23.25" customHeight="1" x14ac:dyDescent="0.2">
      <c r="A37" s="22" t="s">
        <v>58</v>
      </c>
      <c r="B37" s="102" t="s">
        <v>52</v>
      </c>
      <c r="C37" s="70"/>
      <c r="D37" s="70"/>
      <c r="E37" s="70"/>
      <c r="F37" s="70"/>
      <c r="G37" s="70"/>
      <c r="H37" s="70"/>
      <c r="I37" s="70"/>
      <c r="J37" s="70"/>
      <c r="K37" s="97" t="s">
        <v>53</v>
      </c>
      <c r="L37" s="97"/>
      <c r="M37" s="97"/>
      <c r="N37" s="97"/>
      <c r="O37" s="97"/>
      <c r="Q37" s="103"/>
      <c r="R37" s="104"/>
      <c r="S37" s="104"/>
      <c r="T37" s="104"/>
      <c r="U37" s="104"/>
      <c r="V37" s="104"/>
      <c r="W37" s="104"/>
      <c r="X37" s="104"/>
      <c r="Y37" s="104"/>
      <c r="Z37" s="104"/>
      <c r="AA37" s="105"/>
    </row>
    <row r="38" spans="1:27" ht="7.5" customHeight="1" x14ac:dyDescent="0.2">
      <c r="B38" s="102"/>
      <c r="C38" s="70"/>
      <c r="D38" s="70"/>
      <c r="E38" s="7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1:27" ht="23.25" customHeight="1" x14ac:dyDescent="0.2">
      <c r="A39" s="22" t="s">
        <v>59</v>
      </c>
      <c r="B39" s="102" t="s">
        <v>57</v>
      </c>
      <c r="C39" s="70"/>
      <c r="D39" s="70"/>
      <c r="E39" s="70"/>
      <c r="F39" s="70"/>
      <c r="G39" s="70"/>
      <c r="H39" s="70"/>
      <c r="I39" s="70"/>
      <c r="J39" s="70"/>
      <c r="K39" s="97" t="s">
        <v>60</v>
      </c>
      <c r="L39" s="97"/>
      <c r="M39" s="97"/>
      <c r="N39" s="97"/>
      <c r="O39" s="97"/>
      <c r="Q39" s="103"/>
      <c r="R39" s="104"/>
      <c r="S39" s="104"/>
      <c r="T39" s="104"/>
      <c r="U39" s="104"/>
      <c r="V39" s="104"/>
      <c r="W39" s="104"/>
      <c r="X39" s="104"/>
      <c r="Y39" s="104"/>
      <c r="Z39" s="104"/>
      <c r="AA39" s="105"/>
    </row>
    <row r="40" spans="1:27" ht="7.5" customHeight="1" x14ac:dyDescent="0.2">
      <c r="B40" s="102"/>
      <c r="C40" s="70"/>
      <c r="D40" s="70"/>
      <c r="E40" s="7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1:27" ht="23.25" customHeight="1" x14ac:dyDescent="0.2">
      <c r="A41" s="22" t="s">
        <v>62</v>
      </c>
      <c r="B41" s="102" t="s">
        <v>140</v>
      </c>
      <c r="C41" s="70"/>
      <c r="D41" s="70"/>
      <c r="E41" s="70"/>
      <c r="F41" s="70"/>
      <c r="G41" s="70"/>
      <c r="H41" s="70"/>
      <c r="I41" s="70"/>
      <c r="J41" s="70"/>
      <c r="K41" s="92" t="s">
        <v>61</v>
      </c>
      <c r="L41" s="92"/>
      <c r="M41" s="92"/>
      <c r="N41" s="92"/>
      <c r="O41" s="92"/>
      <c r="Q41" s="103">
        <f>Q33+Q35+Q37+Q39</f>
        <v>94220.2</v>
      </c>
      <c r="R41" s="104"/>
      <c r="S41" s="104"/>
      <c r="T41" s="104"/>
      <c r="U41" s="104"/>
      <c r="V41" s="104"/>
      <c r="W41" s="104"/>
      <c r="X41" s="104"/>
      <c r="Y41" s="104"/>
      <c r="Z41" s="104"/>
      <c r="AA41" s="105"/>
    </row>
    <row r="42" spans="1:27" ht="7.5" customHeight="1" x14ac:dyDescent="0.2"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1:27" ht="23.25" customHeight="1" x14ac:dyDescent="0.2">
      <c r="A43" s="22" t="s">
        <v>63</v>
      </c>
      <c r="B43" s="102" t="s">
        <v>64</v>
      </c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Q43" s="103">
        <v>-6500</v>
      </c>
      <c r="R43" s="104"/>
      <c r="S43" s="104"/>
      <c r="T43" s="104"/>
      <c r="U43" s="104"/>
      <c r="V43" s="104"/>
      <c r="W43" s="104"/>
      <c r="X43" s="104"/>
      <c r="Y43" s="104"/>
      <c r="Z43" s="104"/>
      <c r="AA43" s="105"/>
    </row>
    <row r="44" spans="1:27" ht="7.5" customHeight="1" x14ac:dyDescent="0.2"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spans="1:27" ht="23.25" customHeight="1" x14ac:dyDescent="0.2">
      <c r="A45" s="22" t="s">
        <v>65</v>
      </c>
      <c r="B45" s="102" t="s">
        <v>66</v>
      </c>
      <c r="C45" s="70"/>
      <c r="D45" s="70"/>
      <c r="E45" s="70"/>
      <c r="F45" s="70"/>
      <c r="G45" s="70"/>
      <c r="H45" s="70"/>
      <c r="I45" s="70"/>
      <c r="J45" s="70"/>
      <c r="K45" s="92" t="s">
        <v>61</v>
      </c>
      <c r="L45" s="92"/>
      <c r="M45" s="92"/>
      <c r="N45" s="92"/>
      <c r="O45" s="92"/>
      <c r="Q45" s="103">
        <f>Q41+Q43</f>
        <v>87720.2</v>
      </c>
      <c r="R45" s="104"/>
      <c r="S45" s="104"/>
      <c r="T45" s="104"/>
      <c r="U45" s="104"/>
      <c r="V45" s="104"/>
      <c r="W45" s="104"/>
      <c r="X45" s="104"/>
      <c r="Y45" s="104"/>
      <c r="Z45" s="104"/>
      <c r="AA45" s="105"/>
    </row>
    <row r="46" spans="1:27" ht="7.5" customHeight="1" x14ac:dyDescent="0.2"/>
    <row r="47" spans="1:27" ht="23.25" customHeight="1" x14ac:dyDescent="0.2">
      <c r="A47" s="22" t="s">
        <v>67</v>
      </c>
      <c r="B47" s="102" t="s">
        <v>68</v>
      </c>
      <c r="C47" s="70"/>
      <c r="D47" s="70"/>
      <c r="E47" s="70"/>
      <c r="K47" s="92" t="s">
        <v>61</v>
      </c>
      <c r="L47" s="92"/>
      <c r="M47" s="92"/>
      <c r="N47" s="92"/>
      <c r="O47" s="92"/>
      <c r="Q47" s="103">
        <f>D126</f>
        <v>14444.04</v>
      </c>
      <c r="R47" s="104"/>
      <c r="S47" s="104"/>
      <c r="T47" s="104"/>
      <c r="U47" s="104"/>
      <c r="V47" s="104"/>
      <c r="W47" s="104"/>
      <c r="X47" s="104"/>
      <c r="Y47" s="104"/>
      <c r="Z47" s="104"/>
      <c r="AA47" s="105"/>
    </row>
    <row r="48" spans="1:27" ht="15.75" customHeight="1" x14ac:dyDescent="0.2">
      <c r="A48" s="88" t="s">
        <v>69</v>
      </c>
      <c r="B48" s="88"/>
      <c r="C48" s="88"/>
      <c r="D48" s="27"/>
      <c r="E48" s="27"/>
    </row>
    <row r="49" spans="1:27" ht="23.25" customHeight="1" x14ac:dyDescent="0.2">
      <c r="A49" s="22" t="s">
        <v>70</v>
      </c>
      <c r="B49" s="31" t="s">
        <v>72</v>
      </c>
      <c r="C49" s="27"/>
      <c r="D49" s="27"/>
      <c r="E49" s="27"/>
      <c r="F49" s="27"/>
      <c r="G49" s="27"/>
      <c r="H49" s="27"/>
      <c r="I49" s="27"/>
      <c r="J49" s="27"/>
      <c r="Q49" s="103"/>
      <c r="R49" s="104"/>
      <c r="S49" s="104"/>
      <c r="T49" s="104"/>
      <c r="U49" s="104"/>
      <c r="V49" s="104"/>
      <c r="W49" s="104"/>
      <c r="X49" s="104"/>
      <c r="Y49" s="104"/>
      <c r="Z49" s="104"/>
      <c r="AA49" s="105"/>
    </row>
    <row r="50" spans="1:27" ht="18" customHeight="1" x14ac:dyDescent="0.2">
      <c r="A50" s="27"/>
      <c r="B50" s="27" t="s">
        <v>71</v>
      </c>
      <c r="C50" s="27"/>
      <c r="D50" s="27"/>
      <c r="E50" s="27"/>
      <c r="K50" s="92" t="s">
        <v>61</v>
      </c>
      <c r="L50" s="92"/>
      <c r="M50" s="92"/>
      <c r="N50" s="92"/>
      <c r="O50" s="92"/>
    </row>
    <row r="51" spans="1:27" ht="23.25" customHeight="1" x14ac:dyDescent="0.2">
      <c r="A51" s="22" t="s">
        <v>73</v>
      </c>
      <c r="B51" s="102" t="s">
        <v>74</v>
      </c>
      <c r="C51" s="70"/>
      <c r="D51" s="70"/>
      <c r="E51" s="70"/>
      <c r="F51" s="70"/>
      <c r="G51" s="70"/>
      <c r="H51" s="70"/>
      <c r="I51" s="70"/>
      <c r="J51" s="70"/>
      <c r="K51" s="70"/>
      <c r="Q51" s="103"/>
      <c r="R51" s="104"/>
      <c r="S51" s="104"/>
      <c r="T51" s="104"/>
      <c r="U51" s="104"/>
      <c r="V51" s="104"/>
      <c r="W51" s="104"/>
      <c r="X51" s="104"/>
      <c r="Y51" s="104"/>
      <c r="Z51" s="104"/>
      <c r="AA51" s="105"/>
    </row>
    <row r="52" spans="1:27" ht="7.5" customHeight="1" x14ac:dyDescent="0.2">
      <c r="A52" s="27"/>
      <c r="B52" s="70"/>
      <c r="C52" s="70"/>
      <c r="D52" s="70"/>
      <c r="E52" s="70"/>
    </row>
    <row r="53" spans="1:27" ht="23.25" customHeight="1" x14ac:dyDescent="0.2">
      <c r="A53" s="22" t="s">
        <v>75</v>
      </c>
      <c r="C53" s="89" t="s">
        <v>76</v>
      </c>
      <c r="D53" s="90"/>
      <c r="E53" s="90"/>
      <c r="F53" s="90"/>
      <c r="G53" s="90"/>
      <c r="H53" s="90"/>
      <c r="I53" s="90"/>
      <c r="J53" s="90"/>
      <c r="K53" s="91"/>
      <c r="L53" s="92" t="s">
        <v>61</v>
      </c>
      <c r="M53" s="92"/>
      <c r="N53" s="92"/>
      <c r="O53" s="32"/>
      <c r="Q53" s="103">
        <f>Q47-Q49-Q51</f>
        <v>14444.04</v>
      </c>
      <c r="R53" s="104"/>
      <c r="S53" s="104"/>
      <c r="T53" s="104"/>
      <c r="U53" s="104"/>
      <c r="V53" s="104"/>
      <c r="W53" s="104"/>
      <c r="X53" s="104"/>
      <c r="Y53" s="104"/>
      <c r="Z53" s="104"/>
      <c r="AA53" s="105"/>
    </row>
    <row r="54" spans="1:27" ht="15.75" customHeight="1" x14ac:dyDescent="0.2">
      <c r="A54" s="88" t="s">
        <v>77</v>
      </c>
      <c r="B54" s="88"/>
      <c r="C54" s="88"/>
      <c r="D54" s="27"/>
      <c r="E54" s="27"/>
    </row>
    <row r="55" spans="1:27" ht="23.25" customHeight="1" x14ac:dyDescent="0.2">
      <c r="A55" s="22" t="s">
        <v>78</v>
      </c>
      <c r="B55" s="102" t="s">
        <v>79</v>
      </c>
      <c r="C55" s="70"/>
      <c r="D55" s="70"/>
      <c r="E55" s="70"/>
      <c r="F55" s="70"/>
      <c r="G55" s="70"/>
      <c r="H55" s="70"/>
      <c r="I55" s="70"/>
      <c r="J55" s="70"/>
      <c r="K55" s="70"/>
      <c r="Q55" s="103"/>
      <c r="R55" s="104"/>
      <c r="S55" s="104"/>
      <c r="T55" s="104"/>
      <c r="U55" s="104"/>
      <c r="V55" s="104"/>
      <c r="W55" s="104"/>
      <c r="X55" s="104"/>
      <c r="Y55" s="104"/>
      <c r="Z55" s="104"/>
      <c r="AA55" s="105"/>
    </row>
    <row r="56" spans="1:27" ht="7.5" customHeight="1" x14ac:dyDescent="0.2">
      <c r="A56" s="27"/>
      <c r="B56" s="70"/>
      <c r="C56" s="70"/>
      <c r="D56" s="70"/>
      <c r="E56" s="70"/>
    </row>
    <row r="57" spans="1:27" ht="23.25" customHeight="1" x14ac:dyDescent="0.2">
      <c r="A57" s="22" t="s">
        <v>80</v>
      </c>
      <c r="B57" s="102" t="s">
        <v>81</v>
      </c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Q57" s="103"/>
      <c r="R57" s="104"/>
      <c r="S57" s="104"/>
      <c r="T57" s="104"/>
      <c r="U57" s="104"/>
      <c r="V57" s="104"/>
      <c r="W57" s="104"/>
      <c r="X57" s="104"/>
      <c r="Y57" s="104"/>
      <c r="Z57" s="104"/>
      <c r="AA57" s="105"/>
    </row>
    <row r="58" spans="1:27" ht="7.5" customHeight="1" x14ac:dyDescent="0.2">
      <c r="A58" s="27"/>
      <c r="B58" s="70"/>
      <c r="C58" s="70"/>
      <c r="D58" s="70"/>
      <c r="E58" s="70"/>
    </row>
    <row r="59" spans="1:27" ht="23.25" customHeight="1" x14ac:dyDescent="0.2">
      <c r="A59" s="22" t="s">
        <v>83</v>
      </c>
      <c r="B59" s="102" t="s">
        <v>82</v>
      </c>
      <c r="C59" s="70"/>
      <c r="D59" s="70"/>
      <c r="E59" s="70"/>
      <c r="F59" s="70"/>
      <c r="G59" s="70"/>
      <c r="H59" s="70"/>
      <c r="I59" s="70"/>
      <c r="J59" s="70"/>
      <c r="K59" s="70"/>
      <c r="Q59" s="103"/>
      <c r="R59" s="104"/>
      <c r="S59" s="104"/>
      <c r="T59" s="104"/>
      <c r="U59" s="104"/>
      <c r="V59" s="104"/>
      <c r="W59" s="104"/>
      <c r="X59" s="104"/>
      <c r="Y59" s="104"/>
      <c r="Z59" s="104"/>
      <c r="AA59" s="105"/>
    </row>
    <row r="60" spans="1:27" ht="7.5" customHeight="1" x14ac:dyDescent="0.2">
      <c r="A60" s="27"/>
      <c r="B60" s="70"/>
      <c r="C60" s="70"/>
      <c r="D60" s="70"/>
      <c r="E60" s="70"/>
    </row>
    <row r="61" spans="1:27" ht="23.25" customHeight="1" x14ac:dyDescent="0.2">
      <c r="A61" s="22" t="s">
        <v>84</v>
      </c>
      <c r="B61" s="102" t="s">
        <v>87</v>
      </c>
      <c r="C61" s="70"/>
      <c r="D61" s="70"/>
      <c r="E61" s="70"/>
      <c r="F61" s="70"/>
      <c r="G61" s="70"/>
      <c r="H61" s="70"/>
      <c r="I61" s="70"/>
      <c r="J61" s="70"/>
      <c r="K61" s="70"/>
      <c r="L61" s="70"/>
      <c r="Q61" s="103">
        <f>Q53</f>
        <v>14444.04</v>
      </c>
      <c r="R61" s="104"/>
      <c r="S61" s="104"/>
      <c r="T61" s="104"/>
      <c r="U61" s="104"/>
      <c r="V61" s="104"/>
      <c r="W61" s="104"/>
      <c r="X61" s="104"/>
      <c r="Y61" s="104"/>
      <c r="Z61" s="104"/>
      <c r="AA61" s="105"/>
    </row>
    <row r="62" spans="1:27" ht="7.5" customHeight="1" x14ac:dyDescent="0.2">
      <c r="A62" s="27"/>
      <c r="B62" s="70"/>
      <c r="C62" s="70"/>
      <c r="D62" s="70"/>
      <c r="E62" s="70"/>
    </row>
    <row r="63" spans="1:27" ht="23.25" customHeight="1" x14ac:dyDescent="0.2">
      <c r="A63" s="22" t="s">
        <v>85</v>
      </c>
      <c r="B63" s="102" t="s">
        <v>88</v>
      </c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Q63" s="103"/>
      <c r="R63" s="104"/>
      <c r="S63" s="104"/>
      <c r="T63" s="104"/>
      <c r="U63" s="104"/>
      <c r="V63" s="104"/>
      <c r="W63" s="104"/>
      <c r="X63" s="104"/>
      <c r="Y63" s="104"/>
      <c r="Z63" s="104"/>
      <c r="AA63" s="105"/>
    </row>
    <row r="64" spans="1:27" ht="7.5" customHeight="1" x14ac:dyDescent="0.2">
      <c r="A64" s="27"/>
      <c r="B64" s="70"/>
      <c r="C64" s="70"/>
      <c r="D64" s="70"/>
      <c r="E64" s="70"/>
    </row>
    <row r="65" spans="1:34" ht="23.25" customHeight="1" x14ac:dyDescent="0.2">
      <c r="A65" s="22" t="s">
        <v>86</v>
      </c>
      <c r="B65" s="31" t="s">
        <v>89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92" t="s">
        <v>61</v>
      </c>
      <c r="P65" s="108"/>
      <c r="Q65" s="103"/>
      <c r="R65" s="104"/>
      <c r="S65" s="104"/>
      <c r="T65" s="104"/>
      <c r="U65" s="104"/>
      <c r="V65" s="104"/>
      <c r="W65" s="104"/>
      <c r="X65" s="104"/>
      <c r="Y65" s="104"/>
      <c r="Z65" s="104"/>
      <c r="AA65" s="105"/>
    </row>
    <row r="66" spans="1:34" ht="7.5" customHeight="1" x14ac:dyDescent="0.2">
      <c r="A66" s="27"/>
      <c r="B66" s="70"/>
      <c r="C66" s="70"/>
      <c r="D66" s="70"/>
      <c r="E66" s="70"/>
    </row>
    <row r="67" spans="1:34" ht="23.25" customHeight="1" x14ac:dyDescent="0.2">
      <c r="A67" s="22" t="s">
        <v>90</v>
      </c>
      <c r="C67" s="89" t="s">
        <v>91</v>
      </c>
      <c r="D67" s="90"/>
      <c r="E67" s="90"/>
      <c r="F67" s="90"/>
      <c r="G67" s="90"/>
      <c r="H67" s="90"/>
      <c r="I67" s="90"/>
      <c r="J67" s="90"/>
      <c r="K67" s="91"/>
      <c r="L67" s="92"/>
      <c r="M67" s="92"/>
      <c r="N67" s="92"/>
      <c r="O67" s="32"/>
      <c r="Q67" s="103">
        <f>Q55+Q57+Q59+Q61+Q63+Q65</f>
        <v>14444.04</v>
      </c>
      <c r="R67" s="104"/>
      <c r="S67" s="104"/>
      <c r="T67" s="104"/>
      <c r="U67" s="104"/>
      <c r="V67" s="104"/>
      <c r="W67" s="104"/>
      <c r="X67" s="104"/>
      <c r="Y67" s="104"/>
      <c r="Z67" s="104"/>
      <c r="AA67" s="105"/>
    </row>
    <row r="68" spans="1:34" ht="7.5" customHeight="1" x14ac:dyDescent="0.2">
      <c r="A68" s="27"/>
      <c r="B68" s="70"/>
      <c r="C68" s="70"/>
      <c r="D68" s="70"/>
      <c r="E68" s="70"/>
    </row>
    <row r="69" spans="1:34" ht="23.25" customHeight="1" x14ac:dyDescent="0.2">
      <c r="A69" s="22" t="s">
        <v>92</v>
      </c>
      <c r="C69" s="107" t="s">
        <v>139</v>
      </c>
      <c r="D69" s="107"/>
      <c r="E69" s="107"/>
      <c r="F69" s="107"/>
      <c r="G69" s="107"/>
      <c r="H69" s="107"/>
      <c r="I69" s="107"/>
      <c r="J69" s="107"/>
      <c r="K69" s="107"/>
      <c r="L69" s="32"/>
      <c r="M69" s="32"/>
      <c r="N69" s="32"/>
      <c r="O69" s="32"/>
      <c r="Q69" s="103">
        <f>Q53-Q67</f>
        <v>0</v>
      </c>
      <c r="R69" s="104"/>
      <c r="S69" s="104"/>
      <c r="T69" s="104"/>
      <c r="U69" s="104"/>
      <c r="V69" s="104"/>
      <c r="W69" s="104"/>
      <c r="X69" s="104"/>
      <c r="Y69" s="104"/>
      <c r="Z69" s="104"/>
      <c r="AA69" s="105"/>
    </row>
    <row r="70" spans="1:34" ht="7.5" customHeight="1" x14ac:dyDescent="0.2">
      <c r="A70" s="27"/>
      <c r="B70" s="70"/>
      <c r="C70" s="70"/>
      <c r="D70" s="70"/>
      <c r="E70" s="70"/>
    </row>
    <row r="71" spans="1:34" ht="23.25" customHeight="1" x14ac:dyDescent="0.2">
      <c r="A71" s="22" t="s">
        <v>85</v>
      </c>
      <c r="B71" s="102" t="s">
        <v>93</v>
      </c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Q71" s="103"/>
      <c r="R71" s="104"/>
      <c r="S71" s="104"/>
      <c r="T71" s="104"/>
      <c r="U71" s="104"/>
      <c r="V71" s="104"/>
      <c r="W71" s="104"/>
      <c r="X71" s="104"/>
      <c r="Y71" s="104"/>
      <c r="Z71" s="104"/>
      <c r="AA71" s="105"/>
    </row>
    <row r="74" spans="1:34" ht="27.75" customHeight="1" x14ac:dyDescent="0.2">
      <c r="A74" s="89" t="s">
        <v>26</v>
      </c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1"/>
    </row>
    <row r="75" spans="1:34" ht="24.75" customHeight="1" x14ac:dyDescent="0.2">
      <c r="A75" s="21" t="s">
        <v>94</v>
      </c>
    </row>
    <row r="76" spans="1:34" ht="26.25" customHeight="1" x14ac:dyDescent="0.2">
      <c r="A76" s="92" t="s">
        <v>61</v>
      </c>
      <c r="B76" s="92"/>
      <c r="C76" s="92"/>
      <c r="D76" s="92"/>
      <c r="E76" s="92"/>
      <c r="N76" s="21" t="s">
        <v>96</v>
      </c>
      <c r="P76" s="93" t="s">
        <v>44</v>
      </c>
      <c r="Q76" s="93"/>
      <c r="R76" s="93"/>
      <c r="S76" s="93"/>
      <c r="T76" s="93"/>
      <c r="U76" s="93"/>
      <c r="V76" s="93" t="s">
        <v>95</v>
      </c>
      <c r="W76" s="93"/>
      <c r="X76" s="93"/>
      <c r="Y76" s="93"/>
      <c r="Z76" s="93"/>
      <c r="AA76" s="93"/>
      <c r="AE76" s="32"/>
      <c r="AF76" s="32"/>
      <c r="AG76" s="32"/>
      <c r="AH76" s="32"/>
    </row>
    <row r="77" spans="1:34" x14ac:dyDescent="0.2">
      <c r="A77" s="70" t="s">
        <v>98</v>
      </c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N77" s="22" t="s">
        <v>97</v>
      </c>
      <c r="P77" s="83">
        <v>105971</v>
      </c>
      <c r="Q77" s="84"/>
      <c r="R77" s="84"/>
      <c r="S77" s="84"/>
      <c r="T77" s="84"/>
      <c r="U77" s="85"/>
      <c r="V77" s="72"/>
      <c r="W77" s="72"/>
      <c r="X77" s="72"/>
      <c r="Y77" s="72"/>
      <c r="Z77" s="72"/>
      <c r="AA77" s="74"/>
    </row>
    <row r="78" spans="1:34" ht="7.5" customHeight="1" x14ac:dyDescent="0.2">
      <c r="A78" s="27"/>
      <c r="B78" s="70"/>
      <c r="C78" s="70"/>
      <c r="D78" s="70"/>
      <c r="E78" s="70"/>
      <c r="F78" s="27"/>
      <c r="G78" s="27"/>
      <c r="H78" s="27"/>
      <c r="I78" s="27"/>
      <c r="J78" s="27"/>
      <c r="K78" s="27"/>
      <c r="L78" s="27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1:34" x14ac:dyDescent="0.2">
      <c r="A79" s="70" t="s">
        <v>99</v>
      </c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N79" s="22" t="s">
        <v>100</v>
      </c>
      <c r="P79" s="71"/>
      <c r="Q79" s="72"/>
      <c r="R79" s="72"/>
      <c r="S79" s="72"/>
      <c r="T79" s="72"/>
      <c r="U79" s="73"/>
      <c r="V79" s="72"/>
      <c r="W79" s="72"/>
      <c r="X79" s="72"/>
      <c r="Y79" s="72"/>
      <c r="Z79" s="72"/>
      <c r="AA79" s="74"/>
    </row>
    <row r="80" spans="1:34" ht="7.5" customHeight="1" x14ac:dyDescent="0.2">
      <c r="A80" s="27"/>
      <c r="B80" s="70"/>
      <c r="C80" s="70"/>
      <c r="D80" s="70"/>
      <c r="E80" s="70"/>
      <c r="F80" s="27"/>
      <c r="G80" s="27"/>
      <c r="H80" s="27"/>
      <c r="I80" s="27"/>
      <c r="J80" s="27"/>
      <c r="K80" s="27"/>
      <c r="L80" s="27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1:27" x14ac:dyDescent="0.2">
      <c r="A81" s="70" t="s">
        <v>101</v>
      </c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N81" s="22" t="s">
        <v>104</v>
      </c>
      <c r="P81" s="71"/>
      <c r="Q81" s="72"/>
      <c r="R81" s="72"/>
      <c r="S81" s="72"/>
      <c r="T81" s="72"/>
      <c r="U81" s="73"/>
      <c r="V81" s="72"/>
      <c r="W81" s="72"/>
      <c r="X81" s="72"/>
      <c r="Y81" s="72"/>
      <c r="Z81" s="72"/>
      <c r="AA81" s="74"/>
    </row>
    <row r="82" spans="1:27" ht="7.5" customHeight="1" x14ac:dyDescent="0.2">
      <c r="A82" s="27"/>
      <c r="B82" s="70"/>
      <c r="C82" s="70"/>
      <c r="D82" s="70"/>
      <c r="E82" s="70"/>
      <c r="F82" s="27"/>
      <c r="G82" s="27"/>
      <c r="H82" s="27"/>
      <c r="I82" s="27"/>
      <c r="J82" s="27"/>
      <c r="K82" s="27"/>
      <c r="L82" s="27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1:27" x14ac:dyDescent="0.2">
      <c r="A83" s="70" t="s">
        <v>102</v>
      </c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N83" s="22" t="s">
        <v>105</v>
      </c>
      <c r="P83" s="71"/>
      <c r="Q83" s="72"/>
      <c r="R83" s="72"/>
      <c r="S83" s="72"/>
      <c r="T83" s="72"/>
      <c r="U83" s="73"/>
      <c r="V83" s="72"/>
      <c r="W83" s="72"/>
      <c r="X83" s="72"/>
      <c r="Y83" s="72"/>
      <c r="Z83" s="72"/>
      <c r="AA83" s="74"/>
    </row>
    <row r="84" spans="1:27" ht="18" customHeight="1" x14ac:dyDescent="0.2">
      <c r="A84" s="27" t="s">
        <v>103</v>
      </c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spans="1:27" x14ac:dyDescent="0.2">
      <c r="A85" s="70" t="s">
        <v>106</v>
      </c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N85" s="22" t="s">
        <v>108</v>
      </c>
      <c r="P85" s="71"/>
      <c r="Q85" s="72"/>
      <c r="R85" s="72"/>
      <c r="S85" s="72"/>
      <c r="T85" s="72"/>
      <c r="U85" s="73"/>
      <c r="V85" s="72"/>
      <c r="W85" s="72"/>
      <c r="X85" s="72"/>
      <c r="Y85" s="72"/>
      <c r="Z85" s="72"/>
      <c r="AA85" s="74"/>
    </row>
    <row r="86" spans="1:27" ht="17.25" customHeight="1" x14ac:dyDescent="0.2">
      <c r="A86" s="27" t="s">
        <v>107</v>
      </c>
      <c r="B86" s="27"/>
      <c r="C86" s="27"/>
      <c r="D86" s="27"/>
      <c r="E86" s="27"/>
      <c r="F86" s="27"/>
      <c r="G86" s="87" t="s">
        <v>61</v>
      </c>
      <c r="H86" s="87"/>
      <c r="I86" s="87"/>
      <c r="J86" s="27"/>
      <c r="K86" s="27"/>
      <c r="L86" s="27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spans="1:27" x14ac:dyDescent="0.2">
      <c r="A87" s="88" t="s">
        <v>109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22" t="s">
        <v>111</v>
      </c>
      <c r="P87" s="71"/>
      <c r="Q87" s="72"/>
      <c r="R87" s="72"/>
      <c r="S87" s="72"/>
      <c r="T87" s="72"/>
      <c r="U87" s="73"/>
      <c r="V87" s="72"/>
      <c r="W87" s="72"/>
      <c r="X87" s="72"/>
      <c r="Y87" s="72"/>
      <c r="Z87" s="72"/>
      <c r="AA87" s="74"/>
    </row>
    <row r="88" spans="1:27" ht="7.5" customHeight="1" x14ac:dyDescent="0.2">
      <c r="A88" s="27"/>
      <c r="B88" s="70"/>
      <c r="C88" s="70"/>
      <c r="D88" s="70"/>
      <c r="E88" s="70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spans="1:27" x14ac:dyDescent="0.2">
      <c r="A89" s="79" t="s">
        <v>110</v>
      </c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1"/>
      <c r="N89" s="22" t="s">
        <v>112</v>
      </c>
      <c r="P89" s="71">
        <f>P77+P79+P81+P83+P85+P87</f>
        <v>105971</v>
      </c>
      <c r="Q89" s="72"/>
      <c r="R89" s="72"/>
      <c r="S89" s="72"/>
      <c r="T89" s="72"/>
      <c r="U89" s="73"/>
      <c r="V89" s="72">
        <f>V77+V79+V81+V83+V85+V87</f>
        <v>0</v>
      </c>
      <c r="W89" s="72"/>
      <c r="X89" s="72"/>
      <c r="Y89" s="72"/>
      <c r="Z89" s="72"/>
      <c r="AA89" s="74"/>
    </row>
    <row r="90" spans="1:27" ht="7.5" customHeight="1" x14ac:dyDescent="0.2">
      <c r="A90" s="27"/>
      <c r="B90" s="70"/>
      <c r="C90" s="70"/>
      <c r="D90" s="70"/>
      <c r="E90" s="70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spans="1:27" x14ac:dyDescent="0.2">
      <c r="A91" s="86" t="s">
        <v>113</v>
      </c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spans="1:27" x14ac:dyDescent="0.2">
      <c r="A92" s="86" t="s">
        <v>114</v>
      </c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spans="1:27" x14ac:dyDescent="0.2">
      <c r="A93" s="34" t="s">
        <v>115</v>
      </c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spans="1:27" x14ac:dyDescent="0.2">
      <c r="A94" s="34" t="s">
        <v>116</v>
      </c>
      <c r="B94" s="34"/>
      <c r="C94" s="34" t="s">
        <v>119</v>
      </c>
      <c r="D94" s="34"/>
      <c r="E94" s="34"/>
      <c r="F94" s="34"/>
      <c r="G94" s="34"/>
      <c r="H94" s="34"/>
      <c r="I94" s="34"/>
      <c r="J94" s="34"/>
      <c r="K94" s="34"/>
      <c r="L94" s="34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 spans="1:27" x14ac:dyDescent="0.2">
      <c r="A95" s="34" t="s">
        <v>117</v>
      </c>
      <c r="B95" s="34"/>
      <c r="C95" s="34" t="s">
        <v>118</v>
      </c>
      <c r="D95" s="34"/>
      <c r="E95" s="34"/>
      <c r="F95" s="34"/>
      <c r="G95" s="34"/>
      <c r="H95" s="34"/>
      <c r="I95" s="34"/>
      <c r="J95" s="34"/>
      <c r="K95" s="34"/>
      <c r="L95" s="34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 spans="1:27" x14ac:dyDescent="0.2">
      <c r="A96" s="34" t="s">
        <v>120</v>
      </c>
      <c r="B96" s="34"/>
      <c r="C96" s="34" t="s">
        <v>121</v>
      </c>
      <c r="D96" s="34"/>
      <c r="E96" s="34"/>
      <c r="F96" s="34"/>
      <c r="G96" s="34"/>
      <c r="H96" s="34"/>
      <c r="I96" s="34"/>
      <c r="J96" s="34"/>
      <c r="K96" s="34"/>
      <c r="L96" s="34"/>
      <c r="N96" s="22" t="s">
        <v>122</v>
      </c>
      <c r="P96" s="71"/>
      <c r="Q96" s="72"/>
      <c r="R96" s="72"/>
      <c r="S96" s="72"/>
      <c r="T96" s="72"/>
      <c r="U96" s="73"/>
      <c r="V96" s="72"/>
      <c r="W96" s="72"/>
      <c r="X96" s="72"/>
      <c r="Y96" s="72"/>
      <c r="Z96" s="72"/>
      <c r="AA96" s="74"/>
    </row>
    <row r="97" spans="1:27" ht="7.5" customHeight="1" x14ac:dyDescent="0.2">
      <c r="A97" s="27"/>
      <c r="B97" s="70"/>
      <c r="C97" s="70"/>
      <c r="D97" s="70"/>
      <c r="E97" s="70"/>
      <c r="F97" s="27"/>
      <c r="G97" s="27"/>
      <c r="H97" s="27"/>
      <c r="I97" s="27"/>
      <c r="J97" s="27"/>
      <c r="K97" s="27"/>
      <c r="L97" s="27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 spans="1:27" x14ac:dyDescent="0.2">
      <c r="A98" s="88" t="s">
        <v>17</v>
      </c>
      <c r="B98" s="88"/>
      <c r="C98" s="88"/>
      <c r="D98" s="88"/>
      <c r="E98" s="88"/>
      <c r="F98" s="88"/>
      <c r="G98" s="88"/>
      <c r="H98" s="88"/>
      <c r="I98" s="88"/>
      <c r="J98" s="87" t="s">
        <v>61</v>
      </c>
      <c r="K98" s="87"/>
      <c r="L98" s="87"/>
      <c r="N98" s="22" t="s">
        <v>123</v>
      </c>
      <c r="P98" s="71">
        <v>7000</v>
      </c>
      <c r="Q98" s="72"/>
      <c r="R98" s="72"/>
      <c r="S98" s="72"/>
      <c r="T98" s="72"/>
      <c r="U98" s="73"/>
      <c r="V98" s="72">
        <v>7000</v>
      </c>
      <c r="W98" s="72"/>
      <c r="X98" s="72"/>
      <c r="Y98" s="72"/>
      <c r="Z98" s="72"/>
      <c r="AA98" s="74"/>
    </row>
    <row r="99" spans="1:27" ht="7.5" customHeight="1" x14ac:dyDescent="0.2">
      <c r="A99" s="27"/>
      <c r="B99" s="70"/>
      <c r="C99" s="70"/>
      <c r="D99" s="70"/>
      <c r="E99" s="70"/>
      <c r="F99" s="27"/>
      <c r="G99" s="27"/>
      <c r="H99" s="27"/>
      <c r="I99" s="27"/>
      <c r="J99" s="27"/>
      <c r="K99" s="27"/>
      <c r="L99" s="27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 spans="1:27" x14ac:dyDescent="0.2">
      <c r="A100" s="70" t="s">
        <v>124</v>
      </c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N100" s="22" t="s">
        <v>125</v>
      </c>
      <c r="P100" s="83">
        <v>4750.8</v>
      </c>
      <c r="Q100" s="84"/>
      <c r="R100" s="84"/>
      <c r="S100" s="84"/>
      <c r="T100" s="84"/>
      <c r="U100" s="85"/>
      <c r="V100" s="72"/>
      <c r="W100" s="72"/>
      <c r="X100" s="72"/>
      <c r="Y100" s="72"/>
      <c r="Z100" s="72"/>
      <c r="AA100" s="74"/>
    </row>
    <row r="101" spans="1:27" ht="7.5" customHeight="1" x14ac:dyDescent="0.2">
      <c r="A101" s="27"/>
      <c r="B101" s="70"/>
      <c r="C101" s="70"/>
      <c r="D101" s="70"/>
      <c r="E101" s="70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 spans="1:27" x14ac:dyDescent="0.2">
      <c r="A102" s="79" t="s">
        <v>126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1"/>
      <c r="N102" s="22" t="s">
        <v>127</v>
      </c>
      <c r="P102" s="71">
        <f>P89-P96-P98-P100</f>
        <v>94220.2</v>
      </c>
      <c r="Q102" s="72"/>
      <c r="R102" s="72"/>
      <c r="S102" s="72"/>
      <c r="T102" s="72"/>
      <c r="U102" s="73"/>
      <c r="V102" s="72">
        <f>V89-V96-V98-V100</f>
        <v>-7000</v>
      </c>
      <c r="W102" s="72"/>
      <c r="X102" s="72"/>
      <c r="Y102" s="72"/>
      <c r="Z102" s="72"/>
      <c r="AA102" s="74"/>
    </row>
    <row r="103" spans="1:27" ht="7.5" customHeight="1" x14ac:dyDescent="0.2">
      <c r="A103" s="27"/>
      <c r="B103" s="70"/>
      <c r="C103" s="70"/>
      <c r="D103" s="70"/>
      <c r="E103" s="70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 spans="1:27" x14ac:dyDescent="0.2">
      <c r="A104" s="82" t="s">
        <v>128</v>
      </c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N104" s="22" t="s">
        <v>138</v>
      </c>
      <c r="P104" s="71"/>
      <c r="Q104" s="72"/>
      <c r="R104" s="72"/>
      <c r="S104" s="72"/>
      <c r="T104" s="72"/>
      <c r="U104" s="73"/>
      <c r="V104" s="72"/>
      <c r="W104" s="72"/>
      <c r="X104" s="72"/>
      <c r="Y104" s="72"/>
      <c r="Z104" s="72"/>
      <c r="AA104" s="74"/>
    </row>
    <row r="105" spans="1:27" ht="15.75" customHeight="1" x14ac:dyDescent="0.2">
      <c r="A105" s="82" t="s">
        <v>129</v>
      </c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spans="1:27" x14ac:dyDescent="0.2">
      <c r="A106" s="82" t="s">
        <v>130</v>
      </c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 spans="1:27" x14ac:dyDescent="0.2">
      <c r="A107" s="70" t="s">
        <v>131</v>
      </c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N107" s="22" t="s">
        <v>132</v>
      </c>
      <c r="P107" s="71"/>
      <c r="Q107" s="72"/>
      <c r="R107" s="72"/>
      <c r="S107" s="72"/>
      <c r="T107" s="72"/>
      <c r="U107" s="73"/>
      <c r="V107" s="72"/>
      <c r="W107" s="72"/>
      <c r="X107" s="72"/>
      <c r="Y107" s="72"/>
      <c r="Z107" s="72"/>
      <c r="AA107" s="74"/>
    </row>
    <row r="108" spans="1:27" ht="15.75" customHeight="1" x14ac:dyDescent="0.2">
      <c r="A108" s="82" t="s">
        <v>133</v>
      </c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 spans="1:27" x14ac:dyDescent="0.2">
      <c r="A109" s="79" t="s">
        <v>141</v>
      </c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1"/>
      <c r="N109" s="22" t="s">
        <v>136</v>
      </c>
      <c r="P109" s="71">
        <f>P102-P104-P107</f>
        <v>94220.2</v>
      </c>
      <c r="Q109" s="72"/>
      <c r="R109" s="72"/>
      <c r="S109" s="72"/>
      <c r="T109" s="72"/>
      <c r="U109" s="73"/>
      <c r="V109" s="72">
        <f>V102-V104-V107</f>
        <v>-7000</v>
      </c>
      <c r="W109" s="72"/>
      <c r="X109" s="72"/>
      <c r="Y109" s="72"/>
      <c r="Z109" s="72"/>
      <c r="AA109" s="74"/>
    </row>
    <row r="110" spans="1:27" ht="7.5" customHeight="1" x14ac:dyDescent="0.2">
      <c r="A110" s="27"/>
      <c r="B110" s="70"/>
      <c r="C110" s="70"/>
      <c r="D110" s="70"/>
      <c r="E110" s="70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 spans="1:27" x14ac:dyDescent="0.2">
      <c r="A111" s="70" t="s">
        <v>135</v>
      </c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N111" s="22"/>
      <c r="P111" s="71">
        <v>6500</v>
      </c>
      <c r="Q111" s="72"/>
      <c r="R111" s="72"/>
      <c r="S111" s="72"/>
      <c r="T111" s="72"/>
      <c r="U111" s="73"/>
      <c r="V111" s="72">
        <v>6500</v>
      </c>
      <c r="W111" s="72"/>
      <c r="X111" s="72"/>
      <c r="Y111" s="72"/>
      <c r="Z111" s="72"/>
      <c r="AA111" s="74"/>
    </row>
    <row r="112" spans="1:27" ht="7.5" customHeight="1" x14ac:dyDescent="0.2">
      <c r="A112" s="27"/>
      <c r="B112" s="70"/>
      <c r="C112" s="70"/>
      <c r="D112" s="70"/>
      <c r="E112" s="70"/>
      <c r="F112" s="27"/>
      <c r="G112" s="27"/>
      <c r="H112" s="27"/>
      <c r="I112" s="27"/>
      <c r="J112" s="27"/>
      <c r="K112" s="27"/>
      <c r="L112" s="27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 spans="1:27" x14ac:dyDescent="0.2">
      <c r="A113" s="70" t="s">
        <v>134</v>
      </c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N113" s="22" t="s">
        <v>137</v>
      </c>
      <c r="P113" s="71">
        <f>P109-P111</f>
        <v>87720.2</v>
      </c>
      <c r="Q113" s="72"/>
      <c r="R113" s="72"/>
      <c r="S113" s="72"/>
      <c r="T113" s="72"/>
      <c r="U113" s="73"/>
      <c r="V113" s="71">
        <f>V109-V111</f>
        <v>-13500</v>
      </c>
      <c r="W113" s="72"/>
      <c r="X113" s="72"/>
      <c r="Y113" s="72"/>
      <c r="Z113" s="72"/>
      <c r="AA113" s="73"/>
    </row>
    <row r="115" spans="1:27" s="35" customFormat="1" ht="18.75" x14ac:dyDescent="0.2">
      <c r="B115" s="75" t="s">
        <v>3</v>
      </c>
      <c r="C115" s="75"/>
      <c r="D115" s="64">
        <f>P109</f>
        <v>94220.2</v>
      </c>
      <c r="E115" s="64"/>
      <c r="F115" s="64"/>
      <c r="G115" s="64"/>
      <c r="H115" s="36"/>
    </row>
    <row r="116" spans="1:27" s="35" customFormat="1" ht="18.75" x14ac:dyDescent="0.2">
      <c r="C116" s="36"/>
      <c r="D116" s="36"/>
      <c r="E116" s="36"/>
      <c r="F116" s="36"/>
      <c r="G116" s="37"/>
      <c r="H116" s="36"/>
    </row>
    <row r="117" spans="1:27" s="35" customFormat="1" ht="18.75" x14ac:dyDescent="0.2">
      <c r="A117" s="66" t="s">
        <v>4</v>
      </c>
      <c r="B117" s="66"/>
      <c r="C117" s="38" t="s">
        <v>5</v>
      </c>
      <c r="D117" s="66" t="s">
        <v>22</v>
      </c>
      <c r="E117" s="66"/>
      <c r="F117" s="76" t="s">
        <v>25</v>
      </c>
      <c r="G117" s="77"/>
      <c r="H117" s="78"/>
      <c r="I117" s="66" t="s">
        <v>6</v>
      </c>
      <c r="J117" s="66"/>
      <c r="K117" s="66"/>
      <c r="L117" s="66" t="s">
        <v>21</v>
      </c>
      <c r="M117" s="66"/>
      <c r="N117" s="66"/>
      <c r="O117" s="66" t="s">
        <v>20</v>
      </c>
      <c r="P117" s="66"/>
      <c r="Q117" s="66"/>
    </row>
    <row r="118" spans="1:27" s="35" customFormat="1" ht="18.75" x14ac:dyDescent="0.2">
      <c r="A118" s="64">
        <v>0</v>
      </c>
      <c r="B118" s="64"/>
      <c r="C118" s="39">
        <v>6500</v>
      </c>
      <c r="D118" s="65">
        <v>0</v>
      </c>
      <c r="E118" s="65"/>
      <c r="F118" s="67">
        <f>C118-A118</f>
        <v>6500</v>
      </c>
      <c r="G118" s="68"/>
      <c r="H118" s="69"/>
      <c r="I118" s="64">
        <f>IF(D115&lt;=F118,D115,F118)</f>
        <v>6500</v>
      </c>
      <c r="J118" s="64">
        <f>IF(G115&lt;=G118,G115,G118)</f>
        <v>0</v>
      </c>
      <c r="K118" s="64">
        <f>IF(H115&lt;=H118,H115,H118)</f>
        <v>0</v>
      </c>
      <c r="L118" s="64">
        <f>D115-I118</f>
        <v>87720.2</v>
      </c>
      <c r="M118" s="64"/>
      <c r="N118" s="64"/>
      <c r="O118" s="64">
        <f>D118*I118</f>
        <v>0</v>
      </c>
      <c r="P118" s="64"/>
      <c r="Q118" s="64"/>
    </row>
    <row r="119" spans="1:27" s="35" customFormat="1" ht="18.75" x14ac:dyDescent="0.2">
      <c r="A119" s="64">
        <f>C118</f>
        <v>6500</v>
      </c>
      <c r="B119" s="64"/>
      <c r="C119" s="39">
        <v>30000</v>
      </c>
      <c r="D119" s="65">
        <v>0.1</v>
      </c>
      <c r="E119" s="65"/>
      <c r="F119" s="67">
        <f t="shared" ref="F119:F121" si="2">C119-A119</f>
        <v>23500</v>
      </c>
      <c r="G119" s="68"/>
      <c r="H119" s="69"/>
      <c r="I119" s="64">
        <f>IF(D115&lt;=C119,D115-I118,F119)</f>
        <v>23500</v>
      </c>
      <c r="J119" s="64">
        <f>IF(G115&lt;=G119,G115-J118,I119)</f>
        <v>0</v>
      </c>
      <c r="K119" s="64">
        <f>IF(H115&lt;=H119,H115-K118,J119)</f>
        <v>0</v>
      </c>
      <c r="L119" s="64">
        <f>IF(L118&gt;I119,L118-I119,0)</f>
        <v>64220.2</v>
      </c>
      <c r="M119" s="64"/>
      <c r="N119" s="64"/>
      <c r="O119" s="64">
        <f>D119*I119</f>
        <v>2350</v>
      </c>
      <c r="P119" s="64"/>
      <c r="Q119" s="64"/>
    </row>
    <row r="120" spans="1:27" s="35" customFormat="1" ht="18.75" x14ac:dyDescent="0.2">
      <c r="A120" s="64">
        <f t="shared" ref="A120:A122" si="3">C119</f>
        <v>30000</v>
      </c>
      <c r="B120" s="64"/>
      <c r="C120" s="39">
        <v>45000</v>
      </c>
      <c r="D120" s="65">
        <v>0.15</v>
      </c>
      <c r="E120" s="65"/>
      <c r="F120" s="67">
        <f t="shared" si="2"/>
        <v>15000</v>
      </c>
      <c r="G120" s="68"/>
      <c r="H120" s="69"/>
      <c r="I120" s="64">
        <f>IF(D115&lt;=C120,D115-I118-I119,F120)</f>
        <v>15000</v>
      </c>
      <c r="J120" s="64">
        <f>IF(G115&lt;=G120,G115-J118-J119,I120)</f>
        <v>0</v>
      </c>
      <c r="K120" s="64">
        <f>IF(H115&lt;=H120,H115-K118-K119,J120)</f>
        <v>0</v>
      </c>
      <c r="L120" s="64">
        <f t="shared" ref="L120" si="4">IF(L119&gt;I120,L119-I120,0)</f>
        <v>49220.2</v>
      </c>
      <c r="M120" s="64"/>
      <c r="N120" s="64"/>
      <c r="O120" s="64">
        <f>D120*I120</f>
        <v>2250</v>
      </c>
      <c r="P120" s="64"/>
      <c r="Q120" s="64"/>
    </row>
    <row r="121" spans="1:27" s="35" customFormat="1" ht="18.75" x14ac:dyDescent="0.2">
      <c r="A121" s="64">
        <f t="shared" si="3"/>
        <v>45000</v>
      </c>
      <c r="B121" s="64"/>
      <c r="C121" s="39">
        <v>200000</v>
      </c>
      <c r="D121" s="65">
        <v>0.2</v>
      </c>
      <c r="E121" s="65"/>
      <c r="F121" s="67">
        <f t="shared" si="2"/>
        <v>155000</v>
      </c>
      <c r="G121" s="68"/>
      <c r="H121" s="69"/>
      <c r="I121" s="64">
        <f>IF(D115&lt;=C121,D115-I118-I119-I120,F121)</f>
        <v>49220.2</v>
      </c>
      <c r="J121" s="64">
        <f>IF(G115&lt;=G121,G115-J118-J119-J120,155000)</f>
        <v>0</v>
      </c>
      <c r="K121" s="64">
        <f>IF(H115&lt;=H121,H115-K118-K119-K120,155000)</f>
        <v>0</v>
      </c>
      <c r="L121" s="64">
        <f>IF(L120&gt;I121,L120-I121,0)</f>
        <v>0</v>
      </c>
      <c r="M121" s="64"/>
      <c r="N121" s="64"/>
      <c r="O121" s="64">
        <f>D121*I121</f>
        <v>9844.0400000000009</v>
      </c>
      <c r="P121" s="64"/>
      <c r="Q121" s="64"/>
    </row>
    <row r="122" spans="1:27" s="35" customFormat="1" ht="18.75" x14ac:dyDescent="0.2">
      <c r="A122" s="64">
        <f t="shared" si="3"/>
        <v>200000</v>
      </c>
      <c r="B122" s="64"/>
      <c r="C122" s="39">
        <v>0</v>
      </c>
      <c r="D122" s="65">
        <v>0.25</v>
      </c>
      <c r="E122" s="65"/>
      <c r="F122" s="67"/>
      <c r="G122" s="68"/>
      <c r="H122" s="69"/>
      <c r="I122" s="64">
        <f>IF(D115&gt;A122,D115-I118-I119-I120-I121,0)</f>
        <v>0</v>
      </c>
      <c r="J122" s="64">
        <f>IF(G115&gt;200000,G115-J118-J119-J120-J121,0)</f>
        <v>0</v>
      </c>
      <c r="K122" s="64">
        <f>IF(H115&gt;200000,H115-K118-K119-K120-K121,0)</f>
        <v>0</v>
      </c>
      <c r="L122" s="64">
        <f>IF(L121&gt;I122,L121-I122,0)</f>
        <v>0</v>
      </c>
      <c r="M122" s="64"/>
      <c r="N122" s="64"/>
      <c r="O122" s="64">
        <f>D122*I122</f>
        <v>0</v>
      </c>
      <c r="P122" s="64"/>
      <c r="Q122" s="64"/>
    </row>
    <row r="123" spans="1:27" s="35" customFormat="1" ht="18.75" x14ac:dyDescent="0.2">
      <c r="C123" s="37"/>
      <c r="D123" s="37"/>
      <c r="E123" s="36"/>
      <c r="F123" s="36"/>
      <c r="G123" s="36"/>
      <c r="H123" s="36"/>
      <c r="I123" s="64">
        <f>SUM(I118:K122)</f>
        <v>94220.2</v>
      </c>
      <c r="J123" s="64"/>
      <c r="K123" s="64"/>
      <c r="O123" s="64">
        <f>SUM(O118:Q122)</f>
        <v>14444.04</v>
      </c>
      <c r="P123" s="64"/>
      <c r="Q123" s="64"/>
    </row>
    <row r="124" spans="1:27" s="35" customFormat="1" ht="18.75" x14ac:dyDescent="0.2">
      <c r="C124" s="37"/>
      <c r="D124" s="37"/>
      <c r="E124" s="36"/>
      <c r="F124" s="40"/>
      <c r="G124" s="40"/>
      <c r="H124" s="40"/>
      <c r="L124" s="40"/>
      <c r="M124" s="40"/>
      <c r="N124" s="40"/>
    </row>
    <row r="125" spans="1:27" s="35" customFormat="1" ht="18.75" x14ac:dyDescent="0.2">
      <c r="B125" s="66" t="s">
        <v>6</v>
      </c>
      <c r="C125" s="66"/>
      <c r="D125" s="64">
        <f>I123</f>
        <v>94220.2</v>
      </c>
      <c r="E125" s="64"/>
      <c r="F125" s="64"/>
      <c r="G125" s="40"/>
      <c r="H125" s="40"/>
      <c r="L125" s="40"/>
      <c r="M125" s="40"/>
      <c r="N125" s="40"/>
    </row>
    <row r="126" spans="1:27" s="35" customFormat="1" ht="18.75" x14ac:dyDescent="0.2">
      <c r="B126" s="66" t="s">
        <v>23</v>
      </c>
      <c r="C126" s="66"/>
      <c r="D126" s="64">
        <f>SUM(O119:O122)</f>
        <v>14444.04</v>
      </c>
      <c r="E126" s="64"/>
      <c r="F126" s="64"/>
      <c r="H126" s="36"/>
    </row>
    <row r="127" spans="1:27" s="35" customFormat="1" ht="18.75" x14ac:dyDescent="0.2">
      <c r="B127" s="66" t="s">
        <v>24</v>
      </c>
      <c r="C127" s="66"/>
      <c r="D127" s="64">
        <v>14338.48</v>
      </c>
      <c r="E127" s="64"/>
      <c r="F127" s="64"/>
      <c r="H127" s="36"/>
    </row>
    <row r="128" spans="1:27" s="35" customFormat="1" ht="18.75" x14ac:dyDescent="0.2">
      <c r="B128" s="66" t="s">
        <v>25</v>
      </c>
      <c r="C128" s="66"/>
      <c r="D128" s="64">
        <f>D126-D127</f>
        <v>105.56000000000131</v>
      </c>
      <c r="E128" s="64"/>
      <c r="F128" s="64"/>
      <c r="H128" s="36"/>
    </row>
    <row r="129" spans="3:8" x14ac:dyDescent="0.2">
      <c r="C129" s="41"/>
      <c r="D129" s="41"/>
      <c r="E129" s="41"/>
      <c r="F129" s="41"/>
      <c r="G129" s="41"/>
      <c r="H129" s="41"/>
    </row>
  </sheetData>
  <mergeCells count="246">
    <mergeCell ref="D17:L17"/>
    <mergeCell ref="N17:Q17"/>
    <mergeCell ref="R17:X17"/>
    <mergeCell ref="D19:E19"/>
    <mergeCell ref="F19:I19"/>
    <mergeCell ref="J19:K19"/>
    <mergeCell ref="L19:O19"/>
    <mergeCell ref="N7:Q7"/>
    <mergeCell ref="R7:X7"/>
    <mergeCell ref="P10:S10"/>
    <mergeCell ref="T10:W10"/>
    <mergeCell ref="D13:E13"/>
    <mergeCell ref="F13:L13"/>
    <mergeCell ref="M13:O13"/>
    <mergeCell ref="P13:S13"/>
    <mergeCell ref="T13:W13"/>
    <mergeCell ref="O15:P15"/>
    <mergeCell ref="A19:C19"/>
    <mergeCell ref="J1:L1"/>
    <mergeCell ref="P1:R1"/>
    <mergeCell ref="D3:M3"/>
    <mergeCell ref="O3:R3"/>
    <mergeCell ref="S3:Y3"/>
    <mergeCell ref="D8:E8"/>
    <mergeCell ref="F8:G8"/>
    <mergeCell ref="H8:J8"/>
    <mergeCell ref="K8:N8"/>
    <mergeCell ref="O8:Q8"/>
    <mergeCell ref="R8:S8"/>
    <mergeCell ref="D11:E11"/>
    <mergeCell ref="D10:E10"/>
    <mergeCell ref="F11:L11"/>
    <mergeCell ref="F10:L10"/>
    <mergeCell ref="M11:O11"/>
    <mergeCell ref="P11:S11"/>
    <mergeCell ref="T11:W11"/>
    <mergeCell ref="M10:O10"/>
    <mergeCell ref="A11:C11"/>
    <mergeCell ref="A1:C1"/>
    <mergeCell ref="A3:C3"/>
    <mergeCell ref="A5:C5"/>
    <mergeCell ref="A7:C7"/>
    <mergeCell ref="A9:C9"/>
    <mergeCell ref="A13:C13"/>
    <mergeCell ref="A15:C15"/>
    <mergeCell ref="A17:C17"/>
    <mergeCell ref="Q69:AA69"/>
    <mergeCell ref="B71:M71"/>
    <mergeCell ref="Q71:AA71"/>
    <mergeCell ref="B70:E70"/>
    <mergeCell ref="B59:K59"/>
    <mergeCell ref="Q59:AA59"/>
    <mergeCell ref="Q61:AA61"/>
    <mergeCell ref="Q67:AA67"/>
    <mergeCell ref="Q63:AA63"/>
    <mergeCell ref="Q65:AA65"/>
    <mergeCell ref="C69:K69"/>
    <mergeCell ref="B61:L61"/>
    <mergeCell ref="B63:M63"/>
    <mergeCell ref="B64:E64"/>
    <mergeCell ref="B66:E66"/>
    <mergeCell ref="O65:P65"/>
    <mergeCell ref="C67:K67"/>
    <mergeCell ref="L67:N67"/>
    <mergeCell ref="B58:E58"/>
    <mergeCell ref="S29:U29"/>
    <mergeCell ref="B29:G29"/>
    <mergeCell ref="B47:E47"/>
    <mergeCell ref="K47:O47"/>
    <mergeCell ref="Q47:AA47"/>
    <mergeCell ref="Q31:AA31"/>
    <mergeCell ref="K33:O33"/>
    <mergeCell ref="B33:J33"/>
    <mergeCell ref="B43:O43"/>
    <mergeCell ref="B41:J41"/>
    <mergeCell ref="B45:J45"/>
    <mergeCell ref="Q33:AA33"/>
    <mergeCell ref="Q35:AA35"/>
    <mergeCell ref="Q37:AA37"/>
    <mergeCell ref="Q39:AA39"/>
    <mergeCell ref="Q41:AA41"/>
    <mergeCell ref="Q43:AA43"/>
    <mergeCell ref="Q45:AA45"/>
    <mergeCell ref="K45:O45"/>
    <mergeCell ref="Q49:AA49"/>
    <mergeCell ref="K50:O50"/>
    <mergeCell ref="Q51:AA51"/>
    <mergeCell ref="B51:K51"/>
    <mergeCell ref="Q53:AA53"/>
    <mergeCell ref="Q55:AA55"/>
    <mergeCell ref="B60:E60"/>
    <mergeCell ref="B62:E62"/>
    <mergeCell ref="Q57:AA57"/>
    <mergeCell ref="B52:E52"/>
    <mergeCell ref="B56:E56"/>
    <mergeCell ref="L53:N53"/>
    <mergeCell ref="C53:K53"/>
    <mergeCell ref="B57:M57"/>
    <mergeCell ref="A54:C54"/>
    <mergeCell ref="B55:K55"/>
    <mergeCell ref="A21:C21"/>
    <mergeCell ref="B39:J39"/>
    <mergeCell ref="K39:O39"/>
    <mergeCell ref="K41:O41"/>
    <mergeCell ref="B36:E36"/>
    <mergeCell ref="B38:E38"/>
    <mergeCell ref="B40:E40"/>
    <mergeCell ref="B35:J35"/>
    <mergeCell ref="K35:O35"/>
    <mergeCell ref="B37:J37"/>
    <mergeCell ref="K37:O37"/>
    <mergeCell ref="A31:O31"/>
    <mergeCell ref="A74:AA74"/>
    <mergeCell ref="A77:L77"/>
    <mergeCell ref="A76:E76"/>
    <mergeCell ref="V77:AA77"/>
    <mergeCell ref="P77:U77"/>
    <mergeCell ref="P76:U76"/>
    <mergeCell ref="V76:AA76"/>
    <mergeCell ref="B23:C23"/>
    <mergeCell ref="B25:C25"/>
    <mergeCell ref="D26:E26"/>
    <mergeCell ref="F26:G26"/>
    <mergeCell ref="H26:J26"/>
    <mergeCell ref="D25:K25"/>
    <mergeCell ref="D23:I23"/>
    <mergeCell ref="M25:R25"/>
    <mergeCell ref="K26:N26"/>
    <mergeCell ref="O26:Q26"/>
    <mergeCell ref="R26:S26"/>
    <mergeCell ref="K23:L23"/>
    <mergeCell ref="Q23:R23"/>
    <mergeCell ref="M23:P23"/>
    <mergeCell ref="S23:V23"/>
    <mergeCell ref="A48:C48"/>
    <mergeCell ref="B68:E68"/>
    <mergeCell ref="A81:L81"/>
    <mergeCell ref="P81:U81"/>
    <mergeCell ref="V81:AA81"/>
    <mergeCell ref="B82:E82"/>
    <mergeCell ref="A83:L83"/>
    <mergeCell ref="P83:U83"/>
    <mergeCell ref="V83:AA83"/>
    <mergeCell ref="B78:E78"/>
    <mergeCell ref="A79:L79"/>
    <mergeCell ref="P79:U79"/>
    <mergeCell ref="V79:AA79"/>
    <mergeCell ref="B80:E80"/>
    <mergeCell ref="P87:U87"/>
    <mergeCell ref="V87:AA87"/>
    <mergeCell ref="B88:E88"/>
    <mergeCell ref="A89:L89"/>
    <mergeCell ref="P89:U89"/>
    <mergeCell ref="V89:AA89"/>
    <mergeCell ref="A85:L85"/>
    <mergeCell ref="P85:U85"/>
    <mergeCell ref="V85:AA85"/>
    <mergeCell ref="G86:I86"/>
    <mergeCell ref="A87:M87"/>
    <mergeCell ref="P100:U100"/>
    <mergeCell ref="V100:AA100"/>
    <mergeCell ref="B101:E101"/>
    <mergeCell ref="P96:U96"/>
    <mergeCell ref="V96:AA96"/>
    <mergeCell ref="B97:E97"/>
    <mergeCell ref="P98:U98"/>
    <mergeCell ref="V98:AA98"/>
    <mergeCell ref="B90:E90"/>
    <mergeCell ref="A91:L91"/>
    <mergeCell ref="A92:L92"/>
    <mergeCell ref="J98:L98"/>
    <mergeCell ref="A98:I98"/>
    <mergeCell ref="B99:E99"/>
    <mergeCell ref="A100:L100"/>
    <mergeCell ref="P107:U107"/>
    <mergeCell ref="V107:AA107"/>
    <mergeCell ref="A109:L109"/>
    <mergeCell ref="P109:U109"/>
    <mergeCell ref="V109:AA109"/>
    <mergeCell ref="A106:L106"/>
    <mergeCell ref="A102:L102"/>
    <mergeCell ref="P102:U102"/>
    <mergeCell ref="V102:AA102"/>
    <mergeCell ref="B103:E103"/>
    <mergeCell ref="A104:L104"/>
    <mergeCell ref="P104:U104"/>
    <mergeCell ref="V104:AA104"/>
    <mergeCell ref="A105:L105"/>
    <mergeCell ref="A108:M108"/>
    <mergeCell ref="A107:L107"/>
    <mergeCell ref="O118:Q118"/>
    <mergeCell ref="A117:B117"/>
    <mergeCell ref="I117:K117"/>
    <mergeCell ref="L117:N117"/>
    <mergeCell ref="O117:Q117"/>
    <mergeCell ref="A113:L113"/>
    <mergeCell ref="P113:U113"/>
    <mergeCell ref="V113:AA113"/>
    <mergeCell ref="B110:E110"/>
    <mergeCell ref="A111:L111"/>
    <mergeCell ref="P111:U111"/>
    <mergeCell ref="V111:AA111"/>
    <mergeCell ref="B112:E112"/>
    <mergeCell ref="B115:C115"/>
    <mergeCell ref="D115:G115"/>
    <mergeCell ref="F117:H117"/>
    <mergeCell ref="D118:E118"/>
    <mergeCell ref="I118:K118"/>
    <mergeCell ref="L118:N118"/>
    <mergeCell ref="D117:E117"/>
    <mergeCell ref="D119:E119"/>
    <mergeCell ref="D120:E120"/>
    <mergeCell ref="B126:C126"/>
    <mergeCell ref="B127:C127"/>
    <mergeCell ref="B128:C128"/>
    <mergeCell ref="B125:C125"/>
    <mergeCell ref="D125:F125"/>
    <mergeCell ref="A118:B118"/>
    <mergeCell ref="F118:H118"/>
    <mergeCell ref="F119:H119"/>
    <mergeCell ref="F120:H120"/>
    <mergeCell ref="F121:H121"/>
    <mergeCell ref="F122:H122"/>
    <mergeCell ref="D126:F126"/>
    <mergeCell ref="D127:F127"/>
    <mergeCell ref="D128:F128"/>
    <mergeCell ref="A119:B119"/>
    <mergeCell ref="A120:B120"/>
    <mergeCell ref="A121:B121"/>
    <mergeCell ref="A122:B122"/>
    <mergeCell ref="D121:E121"/>
    <mergeCell ref="D122:E122"/>
    <mergeCell ref="I122:K122"/>
    <mergeCell ref="I121:K121"/>
    <mergeCell ref="I120:K120"/>
    <mergeCell ref="I119:K119"/>
    <mergeCell ref="L121:N121"/>
    <mergeCell ref="L120:N120"/>
    <mergeCell ref="L119:N119"/>
    <mergeCell ref="O123:Q123"/>
    <mergeCell ref="I123:K123"/>
    <mergeCell ref="L122:N122"/>
    <mergeCell ref="O119:Q119"/>
    <mergeCell ref="O120:Q120"/>
    <mergeCell ref="O121:Q121"/>
    <mergeCell ref="O122:Q122"/>
  </mergeCells>
  <printOptions horizontalCentered="1"/>
  <pageMargins left="0.25" right="0.25" top="0.75" bottom="0.75" header="0.3" footer="0.3"/>
  <pageSetup scale="73" fitToHeight="0" orientation="portrait" r:id="rId1"/>
  <rowBreaks count="2" manualBreakCount="2">
    <brk id="20" max="26" man="1"/>
    <brk id="72" max="2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29"/>
  <sheetViews>
    <sheetView rightToLeft="1" zoomScaleNormal="100" workbookViewId="0">
      <selection activeCell="B52" sqref="B52:E52"/>
    </sheetView>
  </sheetViews>
  <sheetFormatPr defaultColWidth="9.125" defaultRowHeight="20.25" x14ac:dyDescent="0.2"/>
  <cols>
    <col min="1" max="1" width="6.375" style="21" customWidth="1"/>
    <col min="2" max="2" width="7.625" style="21" customWidth="1"/>
    <col min="3" max="3" width="14.375" style="21" customWidth="1"/>
    <col min="4" max="11" width="4.75" style="21" customWidth="1"/>
    <col min="12" max="12" width="5.625" style="21" customWidth="1"/>
    <col min="13" max="13" width="4.75" style="21" customWidth="1"/>
    <col min="14" max="14" width="5.25" style="21" customWidth="1"/>
    <col min="15" max="15" width="4.75" style="21" customWidth="1"/>
    <col min="16" max="16" width="3.75" style="21" customWidth="1"/>
    <col min="17" max="17" width="4.25" style="21" customWidth="1"/>
    <col min="18" max="19" width="5.125" style="21" customWidth="1"/>
    <col min="20" max="27" width="4.25" style="21" customWidth="1"/>
    <col min="28" max="30" width="5" style="21" customWidth="1"/>
    <col min="31" max="32" width="4.25" style="21" customWidth="1"/>
    <col min="33" max="33" width="5.125" style="21" bestFit="1" customWidth="1"/>
    <col min="34" max="35" width="4.25" style="21" customWidth="1"/>
    <col min="36" max="36" width="1.625" style="21" customWidth="1"/>
    <col min="37" max="38" width="4.25" style="21" customWidth="1"/>
    <col min="39" max="39" width="1.625" style="21" customWidth="1"/>
    <col min="40" max="43" width="4.25" style="21" customWidth="1"/>
    <col min="44" max="16384" width="9.125" style="21"/>
  </cols>
  <sheetData>
    <row r="1" spans="1:27" x14ac:dyDescent="0.2">
      <c r="A1" s="106" t="s">
        <v>44</v>
      </c>
      <c r="B1" s="106"/>
      <c r="C1" s="106"/>
      <c r="D1" s="23">
        <v>6</v>
      </c>
      <c r="E1" s="23">
        <v>1</v>
      </c>
      <c r="F1" s="23">
        <v>0</v>
      </c>
      <c r="G1" s="23">
        <v>2</v>
      </c>
      <c r="J1" s="97" t="s">
        <v>152</v>
      </c>
      <c r="K1" s="97"/>
      <c r="L1" s="97"/>
      <c r="M1" s="29"/>
      <c r="P1" s="97" t="s">
        <v>153</v>
      </c>
      <c r="Q1" s="97"/>
      <c r="R1" s="97"/>
      <c r="S1" s="29"/>
    </row>
    <row r="2" spans="1:27" ht="4.5" customHeight="1" x14ac:dyDescent="0.2"/>
    <row r="3" spans="1:27" x14ac:dyDescent="0.2">
      <c r="A3" s="106" t="s">
        <v>144</v>
      </c>
      <c r="B3" s="106"/>
      <c r="C3" s="106"/>
      <c r="D3" s="107" t="s">
        <v>173</v>
      </c>
      <c r="E3" s="107"/>
      <c r="F3" s="107"/>
      <c r="G3" s="107"/>
      <c r="H3" s="107"/>
      <c r="I3" s="107"/>
      <c r="J3" s="107"/>
      <c r="K3" s="107"/>
      <c r="L3" s="107"/>
      <c r="M3" s="107"/>
      <c r="O3" s="88" t="s">
        <v>154</v>
      </c>
      <c r="P3" s="88"/>
      <c r="Q3" s="88"/>
      <c r="R3" s="88"/>
      <c r="S3" s="107" t="s">
        <v>155</v>
      </c>
      <c r="T3" s="107"/>
      <c r="U3" s="107"/>
      <c r="V3" s="107"/>
      <c r="W3" s="107"/>
      <c r="X3" s="107"/>
      <c r="Y3" s="107"/>
    </row>
    <row r="4" spans="1:27" ht="4.5" customHeight="1" x14ac:dyDescent="0.2"/>
    <row r="5" spans="1:27" x14ac:dyDescent="0.2">
      <c r="A5" s="106" t="s">
        <v>145</v>
      </c>
      <c r="B5" s="106"/>
      <c r="C5" s="106"/>
      <c r="D5" s="23"/>
      <c r="E5" s="23"/>
      <c r="F5" s="23"/>
      <c r="G5" s="23"/>
      <c r="H5" s="23"/>
      <c r="I5" s="23"/>
      <c r="J5" s="28"/>
      <c r="K5" s="23"/>
      <c r="L5" s="28"/>
      <c r="M5" s="23"/>
      <c r="N5" s="28"/>
      <c r="O5" s="23"/>
      <c r="P5" s="28"/>
      <c r="Q5" s="23"/>
    </row>
    <row r="6" spans="1:27" ht="4.5" customHeight="1" x14ac:dyDescent="0.2"/>
    <row r="7" spans="1:27" x14ac:dyDescent="0.2">
      <c r="A7" s="106" t="s">
        <v>146</v>
      </c>
      <c r="B7" s="106"/>
      <c r="C7" s="106"/>
      <c r="D7" s="23"/>
      <c r="E7" s="23"/>
      <c r="F7" s="24"/>
      <c r="G7" s="23"/>
      <c r="H7" s="23"/>
      <c r="I7" s="24"/>
      <c r="J7" s="23"/>
      <c r="K7" s="23"/>
      <c r="L7" s="23"/>
      <c r="N7" s="88" t="s">
        <v>172</v>
      </c>
      <c r="O7" s="88"/>
      <c r="P7" s="88"/>
      <c r="Q7" s="88"/>
      <c r="R7" s="107"/>
      <c r="S7" s="107"/>
      <c r="T7" s="107"/>
      <c r="U7" s="107"/>
      <c r="V7" s="107"/>
      <c r="W7" s="107"/>
      <c r="X7" s="107"/>
    </row>
    <row r="8" spans="1:27" ht="11.25" customHeight="1" x14ac:dyDescent="0.2">
      <c r="D8" s="96" t="s">
        <v>35</v>
      </c>
      <c r="E8" s="96"/>
      <c r="F8" s="96" t="s">
        <v>36</v>
      </c>
      <c r="G8" s="96"/>
      <c r="H8" s="96" t="s">
        <v>37</v>
      </c>
      <c r="I8" s="96"/>
      <c r="J8" s="96"/>
      <c r="K8" s="96" t="s">
        <v>38</v>
      </c>
      <c r="L8" s="96"/>
      <c r="M8" s="96"/>
      <c r="N8" s="96"/>
      <c r="O8" s="96" t="s">
        <v>39</v>
      </c>
      <c r="P8" s="96"/>
      <c r="Q8" s="96"/>
      <c r="R8" s="96" t="s">
        <v>40</v>
      </c>
      <c r="S8" s="96"/>
    </row>
    <row r="9" spans="1:27" x14ac:dyDescent="0.2">
      <c r="A9" s="106" t="s">
        <v>34</v>
      </c>
      <c r="B9" s="106"/>
      <c r="C9" s="106"/>
      <c r="D9" s="23"/>
      <c r="E9" s="28"/>
      <c r="F9" s="23"/>
      <c r="G9" s="28"/>
      <c r="H9" s="23"/>
      <c r="I9" s="23"/>
      <c r="J9" s="28"/>
      <c r="K9" s="23"/>
      <c r="L9" s="23"/>
      <c r="M9" s="23"/>
      <c r="N9" s="23"/>
      <c r="O9" s="28"/>
      <c r="P9" s="28"/>
      <c r="Q9" s="23"/>
      <c r="R9" s="23"/>
      <c r="S9" s="23"/>
    </row>
    <row r="10" spans="1:27" ht="11.25" customHeight="1" x14ac:dyDescent="0.2">
      <c r="D10" s="96" t="s">
        <v>156</v>
      </c>
      <c r="E10" s="96"/>
      <c r="F10" s="111" t="s">
        <v>157</v>
      </c>
      <c r="G10" s="111"/>
      <c r="H10" s="111"/>
      <c r="I10" s="111"/>
      <c r="J10" s="111"/>
      <c r="K10" s="111"/>
      <c r="L10" s="111"/>
      <c r="M10" s="112" t="s">
        <v>158</v>
      </c>
      <c r="N10" s="112"/>
      <c r="O10" s="112"/>
      <c r="P10" s="112" t="s">
        <v>159</v>
      </c>
      <c r="Q10" s="112"/>
      <c r="R10" s="112"/>
      <c r="S10" s="112"/>
      <c r="T10" s="96" t="s">
        <v>160</v>
      </c>
      <c r="U10" s="96"/>
      <c r="V10" s="96"/>
      <c r="W10" s="96"/>
    </row>
    <row r="11" spans="1:27" x14ac:dyDescent="0.2">
      <c r="A11" s="106" t="s">
        <v>147</v>
      </c>
      <c r="B11" s="106"/>
      <c r="C11" s="106"/>
      <c r="D11" s="107"/>
      <c r="E11" s="109"/>
      <c r="F11" s="110"/>
      <c r="G11" s="107"/>
      <c r="H11" s="107"/>
      <c r="I11" s="107"/>
      <c r="J11" s="107"/>
      <c r="K11" s="107"/>
      <c r="L11" s="109"/>
      <c r="M11" s="110"/>
      <c r="N11" s="107"/>
      <c r="O11" s="109"/>
      <c r="P11" s="91"/>
      <c r="Q11" s="107"/>
      <c r="R11" s="107"/>
      <c r="S11" s="89"/>
      <c r="T11" s="110"/>
      <c r="U11" s="107"/>
      <c r="V11" s="107"/>
      <c r="W11" s="109"/>
    </row>
    <row r="12" spans="1:27" ht="4.5" customHeight="1" x14ac:dyDescent="0.2"/>
    <row r="13" spans="1:27" x14ac:dyDescent="0.2">
      <c r="A13" s="106" t="s">
        <v>148</v>
      </c>
      <c r="B13" s="106"/>
      <c r="C13" s="106"/>
      <c r="D13" s="107"/>
      <c r="E13" s="109"/>
      <c r="F13" s="113"/>
      <c r="G13" s="114"/>
      <c r="H13" s="114"/>
      <c r="I13" s="114"/>
      <c r="J13" s="114"/>
      <c r="K13" s="114"/>
      <c r="L13" s="115"/>
      <c r="M13" s="110"/>
      <c r="N13" s="107"/>
      <c r="O13" s="109"/>
      <c r="P13" s="91"/>
      <c r="Q13" s="107"/>
      <c r="R13" s="107"/>
      <c r="S13" s="89"/>
      <c r="T13" s="110"/>
      <c r="U13" s="107"/>
      <c r="V13" s="107"/>
      <c r="W13" s="109"/>
    </row>
    <row r="14" spans="1:27" ht="4.5" customHeight="1" x14ac:dyDescent="0.2"/>
    <row r="15" spans="1:27" x14ac:dyDescent="0.2">
      <c r="A15" s="106" t="s">
        <v>149</v>
      </c>
      <c r="B15" s="106"/>
      <c r="C15" s="106"/>
      <c r="D15" s="29"/>
      <c r="E15" s="29"/>
      <c r="F15" s="29"/>
      <c r="G15" s="29"/>
      <c r="H15" s="29"/>
      <c r="I15" s="29"/>
      <c r="J15" s="29"/>
      <c r="K15" s="42"/>
      <c r="L15" s="29"/>
      <c r="M15" s="29"/>
      <c r="N15" s="29"/>
      <c r="O15" s="116" t="s">
        <v>161</v>
      </c>
      <c r="P15" s="117"/>
      <c r="Q15" s="23"/>
      <c r="R15" s="23"/>
      <c r="S15" s="23"/>
      <c r="T15" s="28"/>
      <c r="U15" s="43"/>
      <c r="V15" s="23"/>
      <c r="W15" s="28"/>
      <c r="X15" s="43"/>
      <c r="Y15" s="23"/>
      <c r="Z15" s="23"/>
      <c r="AA15" s="23"/>
    </row>
    <row r="16" spans="1:27" ht="4.5" customHeight="1" x14ac:dyDescent="0.2"/>
    <row r="17" spans="1:43" x14ac:dyDescent="0.2">
      <c r="A17" s="106" t="s">
        <v>150</v>
      </c>
      <c r="B17" s="106"/>
      <c r="C17" s="106"/>
      <c r="D17" s="107"/>
      <c r="E17" s="107"/>
      <c r="F17" s="107"/>
      <c r="G17" s="107"/>
      <c r="H17" s="107"/>
      <c r="I17" s="107"/>
      <c r="J17" s="107"/>
      <c r="K17" s="107"/>
      <c r="L17" s="107"/>
      <c r="N17" s="88" t="s">
        <v>162</v>
      </c>
      <c r="O17" s="88"/>
      <c r="P17" s="88"/>
      <c r="Q17" s="88"/>
      <c r="R17" s="107"/>
      <c r="S17" s="107"/>
      <c r="T17" s="107"/>
      <c r="U17" s="107"/>
      <c r="V17" s="107"/>
      <c r="W17" s="107"/>
      <c r="X17" s="107"/>
    </row>
    <row r="18" spans="1:43" ht="4.5" customHeight="1" x14ac:dyDescent="0.2"/>
    <row r="19" spans="1:43" x14ac:dyDescent="0.2">
      <c r="A19" s="106" t="s">
        <v>151</v>
      </c>
      <c r="B19" s="106"/>
      <c r="C19" s="106"/>
      <c r="D19" s="97" t="s">
        <v>29</v>
      </c>
      <c r="E19" s="95"/>
      <c r="F19" s="98"/>
      <c r="G19" s="99"/>
      <c r="H19" s="99"/>
      <c r="I19" s="100"/>
      <c r="J19" s="94" t="s">
        <v>30</v>
      </c>
      <c r="K19" s="95"/>
      <c r="L19" s="98"/>
      <c r="M19" s="99"/>
      <c r="N19" s="99"/>
      <c r="O19" s="100"/>
    </row>
    <row r="21" spans="1:43" ht="21.75" customHeight="1" x14ac:dyDescent="0.2">
      <c r="A21" s="101" t="s">
        <v>27</v>
      </c>
      <c r="B21" s="101"/>
      <c r="C21" s="101"/>
    </row>
    <row r="22" spans="1:43" ht="7.5" customHeight="1" x14ac:dyDescent="0.2"/>
    <row r="23" spans="1:43" ht="23.25" customHeight="1" x14ac:dyDescent="0.2">
      <c r="A23" s="22" t="s">
        <v>28</v>
      </c>
      <c r="B23" s="94" t="s">
        <v>54</v>
      </c>
      <c r="C23" s="95"/>
      <c r="D23" s="89">
        <f>D17</f>
        <v>0</v>
      </c>
      <c r="E23" s="90"/>
      <c r="F23" s="90"/>
      <c r="G23" s="90"/>
      <c r="H23" s="90"/>
      <c r="I23" s="91"/>
      <c r="K23" s="97" t="s">
        <v>29</v>
      </c>
      <c r="L23" s="95"/>
      <c r="M23" s="98">
        <f>F19</f>
        <v>0</v>
      </c>
      <c r="N23" s="99"/>
      <c r="O23" s="99"/>
      <c r="P23" s="100"/>
      <c r="Q23" s="94" t="s">
        <v>30</v>
      </c>
      <c r="R23" s="95"/>
      <c r="S23" s="98">
        <f>L19</f>
        <v>0</v>
      </c>
      <c r="T23" s="99"/>
      <c r="U23" s="99"/>
      <c r="V23" s="100"/>
    </row>
    <row r="24" spans="1:43" ht="4.5" customHeight="1" x14ac:dyDescent="0.2"/>
    <row r="25" spans="1:43" ht="23.25" customHeight="1" x14ac:dyDescent="0.2">
      <c r="A25" s="22" t="s">
        <v>31</v>
      </c>
      <c r="B25" s="94" t="s">
        <v>55</v>
      </c>
      <c r="C25" s="95"/>
      <c r="D25" s="89" t="str">
        <f>D3</f>
        <v>عمرو محمد عبد الرحمن عبد الله</v>
      </c>
      <c r="E25" s="90"/>
      <c r="F25" s="90"/>
      <c r="G25" s="90"/>
      <c r="H25" s="90"/>
      <c r="I25" s="90"/>
      <c r="J25" s="90"/>
      <c r="K25" s="91"/>
      <c r="L25" s="22" t="s">
        <v>32</v>
      </c>
      <c r="M25" s="94" t="s">
        <v>56</v>
      </c>
      <c r="N25" s="88"/>
      <c r="O25" s="88"/>
      <c r="P25" s="88"/>
      <c r="Q25" s="88"/>
      <c r="R25" s="95"/>
      <c r="S25" s="23">
        <f>D7</f>
        <v>0</v>
      </c>
      <c r="T25" s="23">
        <f t="shared" ref="T25:AA25" si="0">E7</f>
        <v>0</v>
      </c>
      <c r="U25" s="24">
        <f t="shared" si="0"/>
        <v>0</v>
      </c>
      <c r="V25" s="23">
        <f t="shared" si="0"/>
        <v>0</v>
      </c>
      <c r="W25" s="23">
        <f t="shared" si="0"/>
        <v>0</v>
      </c>
      <c r="X25" s="24">
        <f t="shared" si="0"/>
        <v>0</v>
      </c>
      <c r="Y25" s="23">
        <f t="shared" si="0"/>
        <v>0</v>
      </c>
      <c r="Z25" s="23">
        <f t="shared" si="0"/>
        <v>0</v>
      </c>
      <c r="AA25" s="23">
        <f t="shared" si="0"/>
        <v>0</v>
      </c>
    </row>
    <row r="26" spans="1:43" ht="14.25" customHeight="1" x14ac:dyDescent="0.2">
      <c r="A26" s="25"/>
      <c r="B26" s="25"/>
      <c r="C26" s="25"/>
      <c r="D26" s="96" t="s">
        <v>35</v>
      </c>
      <c r="E26" s="96"/>
      <c r="F26" s="96" t="s">
        <v>36</v>
      </c>
      <c r="G26" s="96"/>
      <c r="H26" s="96" t="s">
        <v>37</v>
      </c>
      <c r="I26" s="96"/>
      <c r="J26" s="96"/>
      <c r="K26" s="96" t="s">
        <v>38</v>
      </c>
      <c r="L26" s="96"/>
      <c r="M26" s="96"/>
      <c r="N26" s="96"/>
      <c r="O26" s="96" t="s">
        <v>39</v>
      </c>
      <c r="P26" s="96"/>
      <c r="Q26" s="96"/>
      <c r="R26" s="96" t="s">
        <v>40</v>
      </c>
      <c r="S26" s="96"/>
      <c r="U26" s="25"/>
      <c r="X26" s="26"/>
      <c r="AB26" s="20"/>
      <c r="AC26" s="20"/>
      <c r="AD26" s="20"/>
      <c r="AE26" s="20"/>
      <c r="AF26" s="25"/>
      <c r="AG26" s="27"/>
      <c r="AH26" s="27"/>
      <c r="AI26" s="25"/>
      <c r="AJ26" s="25"/>
      <c r="AK26" s="27"/>
      <c r="AL26" s="27"/>
      <c r="AM26" s="25"/>
      <c r="AN26" s="25"/>
      <c r="AO26" s="27"/>
      <c r="AP26" s="27"/>
      <c r="AQ26" s="27"/>
    </row>
    <row r="27" spans="1:43" ht="23.25" customHeight="1" x14ac:dyDescent="0.2">
      <c r="A27" s="22" t="s">
        <v>33</v>
      </c>
      <c r="B27" s="21" t="s">
        <v>34</v>
      </c>
      <c r="D27" s="23">
        <f t="shared" ref="D27:P27" si="1">D9</f>
        <v>0</v>
      </c>
      <c r="E27" s="28">
        <f t="shared" si="1"/>
        <v>0</v>
      </c>
      <c r="F27" s="23">
        <f t="shared" si="1"/>
        <v>0</v>
      </c>
      <c r="G27" s="28">
        <f t="shared" si="1"/>
        <v>0</v>
      </c>
      <c r="H27" s="23">
        <f t="shared" si="1"/>
        <v>0</v>
      </c>
      <c r="I27" s="23">
        <f t="shared" si="1"/>
        <v>0</v>
      </c>
      <c r="J27" s="28">
        <f t="shared" si="1"/>
        <v>0</v>
      </c>
      <c r="K27" s="23">
        <f t="shared" si="1"/>
        <v>0</v>
      </c>
      <c r="L27" s="23">
        <f t="shared" si="1"/>
        <v>0</v>
      </c>
      <c r="M27" s="23">
        <f t="shared" si="1"/>
        <v>0</v>
      </c>
      <c r="N27" s="23">
        <f t="shared" si="1"/>
        <v>0</v>
      </c>
      <c r="O27" s="28">
        <f t="shared" si="1"/>
        <v>0</v>
      </c>
      <c r="P27" s="28">
        <f t="shared" si="1"/>
        <v>0</v>
      </c>
      <c r="Q27" s="23"/>
      <c r="R27" s="23"/>
      <c r="S27" s="23"/>
    </row>
    <row r="28" spans="1:43" ht="6.75" customHeight="1" x14ac:dyDescent="0.2"/>
    <row r="29" spans="1:43" ht="23.25" customHeight="1" x14ac:dyDescent="0.2">
      <c r="A29" s="22" t="s">
        <v>41</v>
      </c>
      <c r="B29" s="94" t="s">
        <v>42</v>
      </c>
      <c r="C29" s="88"/>
      <c r="D29" s="88"/>
      <c r="E29" s="88"/>
      <c r="F29" s="88"/>
      <c r="G29" s="95"/>
      <c r="H29" s="29"/>
      <c r="I29" s="23"/>
      <c r="J29" s="29"/>
      <c r="K29" s="29"/>
      <c r="L29" s="23"/>
      <c r="M29" s="29"/>
      <c r="N29" s="29"/>
      <c r="O29" s="29"/>
      <c r="P29" s="29"/>
      <c r="Q29" s="23"/>
      <c r="R29" s="23"/>
      <c r="S29" s="94" t="s">
        <v>43</v>
      </c>
      <c r="T29" s="88"/>
      <c r="U29" s="88"/>
    </row>
    <row r="30" spans="1:43" ht="7.5" customHeight="1" x14ac:dyDescent="0.2"/>
    <row r="31" spans="1:43" ht="23.25" customHeight="1" x14ac:dyDescent="0.2">
      <c r="A31" s="79" t="s">
        <v>45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1"/>
      <c r="Q31" s="89" t="s">
        <v>44</v>
      </c>
      <c r="R31" s="90"/>
      <c r="S31" s="90"/>
      <c r="T31" s="90"/>
      <c r="U31" s="90"/>
      <c r="V31" s="90"/>
      <c r="W31" s="90"/>
      <c r="X31" s="90"/>
      <c r="Y31" s="90"/>
      <c r="Z31" s="90"/>
      <c r="AA31" s="91"/>
    </row>
    <row r="32" spans="1:43" ht="7.5" customHeight="1" x14ac:dyDescent="0.2"/>
    <row r="33" spans="1:27" ht="23.25" customHeight="1" x14ac:dyDescent="0.2">
      <c r="A33" s="22" t="s">
        <v>46</v>
      </c>
      <c r="B33" s="102" t="s">
        <v>47</v>
      </c>
      <c r="C33" s="70"/>
      <c r="D33" s="70"/>
      <c r="E33" s="70"/>
      <c r="F33" s="70"/>
      <c r="G33" s="70"/>
      <c r="H33" s="70"/>
      <c r="I33" s="70"/>
      <c r="J33" s="70"/>
      <c r="K33" s="97" t="s">
        <v>48</v>
      </c>
      <c r="L33" s="97"/>
      <c r="M33" s="97"/>
      <c r="N33" s="97"/>
      <c r="O33" s="97"/>
      <c r="Q33" s="103">
        <f>P109</f>
        <v>501293.2</v>
      </c>
      <c r="R33" s="104"/>
      <c r="S33" s="104"/>
      <c r="T33" s="104"/>
      <c r="U33" s="104"/>
      <c r="V33" s="104"/>
      <c r="W33" s="104"/>
      <c r="X33" s="104"/>
      <c r="Y33" s="104"/>
      <c r="Z33" s="104"/>
      <c r="AA33" s="105"/>
    </row>
    <row r="34" spans="1:27" ht="7.5" customHeight="1" x14ac:dyDescent="0.2"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ht="23.25" customHeight="1" x14ac:dyDescent="0.2">
      <c r="A35" s="22" t="s">
        <v>49</v>
      </c>
      <c r="B35" s="102" t="s">
        <v>50</v>
      </c>
      <c r="C35" s="70"/>
      <c r="D35" s="70"/>
      <c r="E35" s="70"/>
      <c r="F35" s="70"/>
      <c r="G35" s="70"/>
      <c r="H35" s="70"/>
      <c r="I35" s="70"/>
      <c r="J35" s="70"/>
      <c r="K35" s="97" t="s">
        <v>51</v>
      </c>
      <c r="L35" s="97"/>
      <c r="M35" s="97"/>
      <c r="N35" s="97"/>
      <c r="O35" s="97"/>
      <c r="Q35" s="103"/>
      <c r="R35" s="104"/>
      <c r="S35" s="104"/>
      <c r="T35" s="104"/>
      <c r="U35" s="104"/>
      <c r="V35" s="104"/>
      <c r="W35" s="104"/>
      <c r="X35" s="104"/>
      <c r="Y35" s="104"/>
      <c r="Z35" s="104"/>
      <c r="AA35" s="105"/>
    </row>
    <row r="36" spans="1:27" ht="7.5" customHeight="1" x14ac:dyDescent="0.2">
      <c r="B36" s="102"/>
      <c r="C36" s="70"/>
      <c r="D36" s="70"/>
      <c r="E36" s="7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ht="23.25" customHeight="1" x14ac:dyDescent="0.2">
      <c r="A37" s="22" t="s">
        <v>58</v>
      </c>
      <c r="B37" s="102" t="s">
        <v>52</v>
      </c>
      <c r="C37" s="70"/>
      <c r="D37" s="70"/>
      <c r="E37" s="70"/>
      <c r="F37" s="70"/>
      <c r="G37" s="70"/>
      <c r="H37" s="70"/>
      <c r="I37" s="70"/>
      <c r="J37" s="70"/>
      <c r="K37" s="97" t="s">
        <v>53</v>
      </c>
      <c r="L37" s="97"/>
      <c r="M37" s="97"/>
      <c r="N37" s="97"/>
      <c r="O37" s="97"/>
      <c r="Q37" s="103"/>
      <c r="R37" s="104"/>
      <c r="S37" s="104"/>
      <c r="T37" s="104"/>
      <c r="U37" s="104"/>
      <c r="V37" s="104"/>
      <c r="W37" s="104"/>
      <c r="X37" s="104"/>
      <c r="Y37" s="104"/>
      <c r="Z37" s="104"/>
      <c r="AA37" s="105"/>
    </row>
    <row r="38" spans="1:27" ht="7.5" customHeight="1" x14ac:dyDescent="0.2">
      <c r="B38" s="102"/>
      <c r="C38" s="70"/>
      <c r="D38" s="70"/>
      <c r="E38" s="7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1:27" ht="23.25" customHeight="1" x14ac:dyDescent="0.2">
      <c r="A39" s="22" t="s">
        <v>59</v>
      </c>
      <c r="B39" s="102" t="s">
        <v>57</v>
      </c>
      <c r="C39" s="70"/>
      <c r="D39" s="70"/>
      <c r="E39" s="70"/>
      <c r="F39" s="70"/>
      <c r="G39" s="70"/>
      <c r="H39" s="70"/>
      <c r="I39" s="70"/>
      <c r="J39" s="70"/>
      <c r="K39" s="97" t="s">
        <v>60</v>
      </c>
      <c r="L39" s="97"/>
      <c r="M39" s="97"/>
      <c r="N39" s="97"/>
      <c r="O39" s="97"/>
      <c r="Q39" s="103"/>
      <c r="R39" s="104"/>
      <c r="S39" s="104"/>
      <c r="T39" s="104"/>
      <c r="U39" s="104"/>
      <c r="V39" s="104"/>
      <c r="W39" s="104"/>
      <c r="X39" s="104"/>
      <c r="Y39" s="104"/>
      <c r="Z39" s="104"/>
      <c r="AA39" s="105"/>
    </row>
    <row r="40" spans="1:27" ht="7.5" customHeight="1" x14ac:dyDescent="0.2">
      <c r="B40" s="102"/>
      <c r="C40" s="70"/>
      <c r="D40" s="70"/>
      <c r="E40" s="7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1:27" ht="23.25" customHeight="1" x14ac:dyDescent="0.2">
      <c r="A41" s="22" t="s">
        <v>62</v>
      </c>
      <c r="B41" s="102" t="s">
        <v>140</v>
      </c>
      <c r="C41" s="70"/>
      <c r="D41" s="70"/>
      <c r="E41" s="70"/>
      <c r="F41" s="70"/>
      <c r="G41" s="70"/>
      <c r="H41" s="70"/>
      <c r="I41" s="70"/>
      <c r="J41" s="70"/>
      <c r="K41" s="92" t="s">
        <v>61</v>
      </c>
      <c r="L41" s="92"/>
      <c r="M41" s="92"/>
      <c r="N41" s="92"/>
      <c r="O41" s="92"/>
      <c r="Q41" s="103">
        <f>Q33+Q35+Q37+Q39</f>
        <v>501293.2</v>
      </c>
      <c r="R41" s="104"/>
      <c r="S41" s="104"/>
      <c r="T41" s="104"/>
      <c r="U41" s="104"/>
      <c r="V41" s="104"/>
      <c r="W41" s="104"/>
      <c r="X41" s="104"/>
      <c r="Y41" s="104"/>
      <c r="Z41" s="104"/>
      <c r="AA41" s="105"/>
    </row>
    <row r="42" spans="1:27" ht="7.5" customHeight="1" x14ac:dyDescent="0.2"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1:27" ht="23.25" customHeight="1" x14ac:dyDescent="0.2">
      <c r="A43" s="22" t="s">
        <v>63</v>
      </c>
      <c r="B43" s="102" t="s">
        <v>64</v>
      </c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Q43" s="103">
        <v>-6500</v>
      </c>
      <c r="R43" s="104"/>
      <c r="S43" s="104"/>
      <c r="T43" s="104"/>
      <c r="U43" s="104"/>
      <c r="V43" s="104"/>
      <c r="W43" s="104"/>
      <c r="X43" s="104"/>
      <c r="Y43" s="104"/>
      <c r="Z43" s="104"/>
      <c r="AA43" s="105"/>
    </row>
    <row r="44" spans="1:27" ht="7.5" customHeight="1" x14ac:dyDescent="0.2"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spans="1:27" ht="23.25" customHeight="1" x14ac:dyDescent="0.2">
      <c r="A45" s="22" t="s">
        <v>65</v>
      </c>
      <c r="B45" s="102" t="s">
        <v>66</v>
      </c>
      <c r="C45" s="70"/>
      <c r="D45" s="70"/>
      <c r="E45" s="70"/>
      <c r="F45" s="70"/>
      <c r="G45" s="70"/>
      <c r="H45" s="70"/>
      <c r="I45" s="70"/>
      <c r="J45" s="70"/>
      <c r="K45" s="92" t="s">
        <v>61</v>
      </c>
      <c r="L45" s="92"/>
      <c r="M45" s="92"/>
      <c r="N45" s="92"/>
      <c r="O45" s="92"/>
      <c r="Q45" s="103">
        <f>Q41+Q43</f>
        <v>494793.2</v>
      </c>
      <c r="R45" s="104"/>
      <c r="S45" s="104"/>
      <c r="T45" s="104"/>
      <c r="U45" s="104"/>
      <c r="V45" s="104"/>
      <c r="W45" s="104"/>
      <c r="X45" s="104"/>
      <c r="Y45" s="104"/>
      <c r="Z45" s="104"/>
      <c r="AA45" s="105"/>
    </row>
    <row r="46" spans="1:27" ht="7.5" customHeight="1" x14ac:dyDescent="0.2"/>
    <row r="47" spans="1:27" ht="23.25" customHeight="1" x14ac:dyDescent="0.2">
      <c r="A47" s="22" t="s">
        <v>67</v>
      </c>
      <c r="B47" s="102" t="s">
        <v>68</v>
      </c>
      <c r="C47" s="70"/>
      <c r="D47" s="70"/>
      <c r="E47" s="70"/>
      <c r="K47" s="92" t="s">
        <v>61</v>
      </c>
      <c r="L47" s="92"/>
      <c r="M47" s="92"/>
      <c r="N47" s="92"/>
      <c r="O47" s="92"/>
      <c r="Q47" s="103">
        <f>D126</f>
        <v>110923.3</v>
      </c>
      <c r="R47" s="104"/>
      <c r="S47" s="104"/>
      <c r="T47" s="104"/>
      <c r="U47" s="104"/>
      <c r="V47" s="104"/>
      <c r="W47" s="104"/>
      <c r="X47" s="104"/>
      <c r="Y47" s="104"/>
      <c r="Z47" s="104"/>
      <c r="AA47" s="105"/>
    </row>
    <row r="48" spans="1:27" ht="15.75" customHeight="1" x14ac:dyDescent="0.2">
      <c r="A48" s="88" t="s">
        <v>69</v>
      </c>
      <c r="B48" s="88"/>
      <c r="C48" s="88"/>
      <c r="D48" s="27"/>
      <c r="E48" s="27"/>
    </row>
    <row r="49" spans="1:27" ht="23.25" customHeight="1" x14ac:dyDescent="0.2">
      <c r="A49" s="22" t="s">
        <v>70</v>
      </c>
      <c r="B49" s="31" t="s">
        <v>72</v>
      </c>
      <c r="C49" s="27"/>
      <c r="D49" s="27"/>
      <c r="E49" s="27"/>
      <c r="F49" s="27"/>
      <c r="G49" s="27"/>
      <c r="H49" s="27"/>
      <c r="I49" s="27"/>
      <c r="J49" s="27"/>
      <c r="Q49" s="103"/>
      <c r="R49" s="104"/>
      <c r="S49" s="104"/>
      <c r="T49" s="104"/>
      <c r="U49" s="104"/>
      <c r="V49" s="104"/>
      <c r="W49" s="104"/>
      <c r="X49" s="104"/>
      <c r="Y49" s="104"/>
      <c r="Z49" s="104"/>
      <c r="AA49" s="105"/>
    </row>
    <row r="50" spans="1:27" ht="18" customHeight="1" x14ac:dyDescent="0.2">
      <c r="A50" s="27"/>
      <c r="B50" s="27" t="s">
        <v>71</v>
      </c>
      <c r="C50" s="27"/>
      <c r="D50" s="27"/>
      <c r="E50" s="27"/>
      <c r="K50" s="92" t="s">
        <v>61</v>
      </c>
      <c r="L50" s="92"/>
      <c r="M50" s="92"/>
      <c r="N50" s="92"/>
      <c r="O50" s="92"/>
    </row>
    <row r="51" spans="1:27" ht="23.25" customHeight="1" x14ac:dyDescent="0.2">
      <c r="A51" s="22" t="s">
        <v>73</v>
      </c>
      <c r="B51" s="102" t="s">
        <v>74</v>
      </c>
      <c r="C51" s="70"/>
      <c r="D51" s="70"/>
      <c r="E51" s="70"/>
      <c r="F51" s="70"/>
      <c r="G51" s="70"/>
      <c r="H51" s="70"/>
      <c r="I51" s="70"/>
      <c r="J51" s="70"/>
      <c r="K51" s="70"/>
      <c r="Q51" s="103"/>
      <c r="R51" s="104"/>
      <c r="S51" s="104"/>
      <c r="T51" s="104"/>
      <c r="U51" s="104"/>
      <c r="V51" s="104"/>
      <c r="W51" s="104"/>
      <c r="X51" s="104"/>
      <c r="Y51" s="104"/>
      <c r="Z51" s="104"/>
      <c r="AA51" s="105"/>
    </row>
    <row r="52" spans="1:27" ht="7.5" customHeight="1" x14ac:dyDescent="0.2">
      <c r="A52" s="27"/>
      <c r="B52" s="70"/>
      <c r="C52" s="70"/>
      <c r="D52" s="70"/>
      <c r="E52" s="70"/>
    </row>
    <row r="53" spans="1:27" ht="23.25" customHeight="1" x14ac:dyDescent="0.2">
      <c r="A53" s="22" t="s">
        <v>75</v>
      </c>
      <c r="C53" s="89" t="s">
        <v>76</v>
      </c>
      <c r="D53" s="90"/>
      <c r="E53" s="90"/>
      <c r="F53" s="90"/>
      <c r="G53" s="90"/>
      <c r="H53" s="90"/>
      <c r="I53" s="90"/>
      <c r="J53" s="90"/>
      <c r="K53" s="91"/>
      <c r="L53" s="92" t="s">
        <v>61</v>
      </c>
      <c r="M53" s="92"/>
      <c r="N53" s="92"/>
      <c r="O53" s="32"/>
      <c r="Q53" s="103">
        <f>Q47-Q49-Q51</f>
        <v>110923.3</v>
      </c>
      <c r="R53" s="104"/>
      <c r="S53" s="104"/>
      <c r="T53" s="104"/>
      <c r="U53" s="104"/>
      <c r="V53" s="104"/>
      <c r="W53" s="104"/>
      <c r="X53" s="104"/>
      <c r="Y53" s="104"/>
      <c r="Z53" s="104"/>
      <c r="AA53" s="105"/>
    </row>
    <row r="54" spans="1:27" ht="15.75" customHeight="1" x14ac:dyDescent="0.2">
      <c r="A54" s="88" t="s">
        <v>77</v>
      </c>
      <c r="B54" s="88"/>
      <c r="C54" s="88"/>
      <c r="D54" s="27"/>
      <c r="E54" s="27"/>
    </row>
    <row r="55" spans="1:27" ht="23.25" customHeight="1" x14ac:dyDescent="0.2">
      <c r="A55" s="22" t="s">
        <v>78</v>
      </c>
      <c r="B55" s="102" t="s">
        <v>79</v>
      </c>
      <c r="C55" s="70"/>
      <c r="D55" s="70"/>
      <c r="E55" s="70"/>
      <c r="F55" s="70"/>
      <c r="G55" s="70"/>
      <c r="H55" s="70"/>
      <c r="I55" s="70"/>
      <c r="J55" s="70"/>
      <c r="K55" s="70"/>
      <c r="Q55" s="103"/>
      <c r="R55" s="104"/>
      <c r="S55" s="104"/>
      <c r="T55" s="104"/>
      <c r="U55" s="104"/>
      <c r="V55" s="104"/>
      <c r="W55" s="104"/>
      <c r="X55" s="104"/>
      <c r="Y55" s="104"/>
      <c r="Z55" s="104"/>
      <c r="AA55" s="105"/>
    </row>
    <row r="56" spans="1:27" ht="7.5" customHeight="1" x14ac:dyDescent="0.2">
      <c r="A56" s="27"/>
      <c r="B56" s="70"/>
      <c r="C56" s="70"/>
      <c r="D56" s="70"/>
      <c r="E56" s="70"/>
    </row>
    <row r="57" spans="1:27" ht="23.25" customHeight="1" x14ac:dyDescent="0.2">
      <c r="A57" s="22" t="s">
        <v>80</v>
      </c>
      <c r="B57" s="102" t="s">
        <v>81</v>
      </c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Q57" s="103"/>
      <c r="R57" s="104"/>
      <c r="S57" s="104"/>
      <c r="T57" s="104"/>
      <c r="U57" s="104"/>
      <c r="V57" s="104"/>
      <c r="W57" s="104"/>
      <c r="X57" s="104"/>
      <c r="Y57" s="104"/>
      <c r="Z57" s="104"/>
      <c r="AA57" s="105"/>
    </row>
    <row r="58" spans="1:27" ht="7.5" customHeight="1" x14ac:dyDescent="0.2">
      <c r="A58" s="27"/>
      <c r="B58" s="70"/>
      <c r="C58" s="70"/>
      <c r="D58" s="70"/>
      <c r="E58" s="70"/>
    </row>
    <row r="59" spans="1:27" ht="23.25" customHeight="1" x14ac:dyDescent="0.2">
      <c r="A59" s="22" t="s">
        <v>83</v>
      </c>
      <c r="B59" s="102" t="s">
        <v>82</v>
      </c>
      <c r="C59" s="70"/>
      <c r="D59" s="70"/>
      <c r="E59" s="70"/>
      <c r="F59" s="70"/>
      <c r="G59" s="70"/>
      <c r="H59" s="70"/>
      <c r="I59" s="70"/>
      <c r="J59" s="70"/>
      <c r="K59" s="70"/>
      <c r="Q59" s="103"/>
      <c r="R59" s="104"/>
      <c r="S59" s="104"/>
      <c r="T59" s="104"/>
      <c r="U59" s="104"/>
      <c r="V59" s="104"/>
      <c r="W59" s="104"/>
      <c r="X59" s="104"/>
      <c r="Y59" s="104"/>
      <c r="Z59" s="104"/>
      <c r="AA59" s="105"/>
    </row>
    <row r="60" spans="1:27" ht="7.5" customHeight="1" x14ac:dyDescent="0.2">
      <c r="A60" s="27"/>
      <c r="B60" s="70"/>
      <c r="C60" s="70"/>
      <c r="D60" s="70"/>
      <c r="E60" s="70"/>
    </row>
    <row r="61" spans="1:27" ht="23.25" customHeight="1" x14ac:dyDescent="0.2">
      <c r="A61" s="22" t="s">
        <v>84</v>
      </c>
      <c r="B61" s="102" t="s">
        <v>87</v>
      </c>
      <c r="C61" s="70"/>
      <c r="D61" s="70"/>
      <c r="E61" s="70"/>
      <c r="F61" s="70"/>
      <c r="G61" s="70"/>
      <c r="H61" s="70"/>
      <c r="I61" s="70"/>
      <c r="J61" s="70"/>
      <c r="K61" s="70"/>
      <c r="L61" s="70"/>
      <c r="Q61" s="103">
        <f>Q53</f>
        <v>110923.3</v>
      </c>
      <c r="R61" s="104"/>
      <c r="S61" s="104"/>
      <c r="T61" s="104"/>
      <c r="U61" s="104"/>
      <c r="V61" s="104"/>
      <c r="W61" s="104"/>
      <c r="X61" s="104"/>
      <c r="Y61" s="104"/>
      <c r="Z61" s="104"/>
      <c r="AA61" s="105"/>
    </row>
    <row r="62" spans="1:27" ht="7.5" customHeight="1" x14ac:dyDescent="0.2">
      <c r="A62" s="27"/>
      <c r="B62" s="70"/>
      <c r="C62" s="70"/>
      <c r="D62" s="70"/>
      <c r="E62" s="70"/>
    </row>
    <row r="63" spans="1:27" ht="23.25" customHeight="1" x14ac:dyDescent="0.2">
      <c r="A63" s="22" t="s">
        <v>85</v>
      </c>
      <c r="B63" s="102" t="s">
        <v>88</v>
      </c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Q63" s="103"/>
      <c r="R63" s="104"/>
      <c r="S63" s="104"/>
      <c r="T63" s="104"/>
      <c r="U63" s="104"/>
      <c r="V63" s="104"/>
      <c r="W63" s="104"/>
      <c r="X63" s="104"/>
      <c r="Y63" s="104"/>
      <c r="Z63" s="104"/>
      <c r="AA63" s="105"/>
    </row>
    <row r="64" spans="1:27" ht="7.5" customHeight="1" x14ac:dyDescent="0.2">
      <c r="A64" s="27"/>
      <c r="B64" s="70"/>
      <c r="C64" s="70"/>
      <c r="D64" s="70"/>
      <c r="E64" s="70"/>
    </row>
    <row r="65" spans="1:34" ht="23.25" customHeight="1" x14ac:dyDescent="0.2">
      <c r="A65" s="22" t="s">
        <v>86</v>
      </c>
      <c r="B65" s="31" t="s">
        <v>89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92" t="s">
        <v>61</v>
      </c>
      <c r="P65" s="108"/>
      <c r="Q65" s="103"/>
      <c r="R65" s="104"/>
      <c r="S65" s="104"/>
      <c r="T65" s="104"/>
      <c r="U65" s="104"/>
      <c r="V65" s="104"/>
      <c r="W65" s="104"/>
      <c r="X65" s="104"/>
      <c r="Y65" s="104"/>
      <c r="Z65" s="104"/>
      <c r="AA65" s="105"/>
    </row>
    <row r="66" spans="1:34" ht="7.5" customHeight="1" x14ac:dyDescent="0.2">
      <c r="A66" s="27"/>
      <c r="B66" s="70"/>
      <c r="C66" s="70"/>
      <c r="D66" s="70"/>
      <c r="E66" s="70"/>
    </row>
    <row r="67" spans="1:34" ht="23.25" customHeight="1" x14ac:dyDescent="0.2">
      <c r="A67" s="22" t="s">
        <v>90</v>
      </c>
      <c r="C67" s="89" t="s">
        <v>91</v>
      </c>
      <c r="D67" s="90"/>
      <c r="E67" s="90"/>
      <c r="F67" s="90"/>
      <c r="G67" s="90"/>
      <c r="H67" s="90"/>
      <c r="I67" s="90"/>
      <c r="J67" s="90"/>
      <c r="K67" s="91"/>
      <c r="L67" s="92"/>
      <c r="M67" s="92"/>
      <c r="N67" s="92"/>
      <c r="O67" s="32"/>
      <c r="Q67" s="103">
        <f>Q55+Q57+Q59+Q61+Q63+Q65</f>
        <v>110923.3</v>
      </c>
      <c r="R67" s="104"/>
      <c r="S67" s="104"/>
      <c r="T67" s="104"/>
      <c r="U67" s="104"/>
      <c r="V67" s="104"/>
      <c r="W67" s="104"/>
      <c r="X67" s="104"/>
      <c r="Y67" s="104"/>
      <c r="Z67" s="104"/>
      <c r="AA67" s="105"/>
    </row>
    <row r="68" spans="1:34" ht="7.5" customHeight="1" x14ac:dyDescent="0.2">
      <c r="A68" s="27"/>
      <c r="B68" s="70"/>
      <c r="C68" s="70"/>
      <c r="D68" s="70"/>
      <c r="E68" s="70"/>
    </row>
    <row r="69" spans="1:34" ht="23.25" customHeight="1" x14ac:dyDescent="0.2">
      <c r="A69" s="22" t="s">
        <v>92</v>
      </c>
      <c r="C69" s="107" t="s">
        <v>139</v>
      </c>
      <c r="D69" s="107"/>
      <c r="E69" s="107"/>
      <c r="F69" s="107"/>
      <c r="G69" s="107"/>
      <c r="H69" s="107"/>
      <c r="I69" s="107"/>
      <c r="J69" s="107"/>
      <c r="K69" s="107"/>
      <c r="L69" s="32"/>
      <c r="M69" s="32"/>
      <c r="N69" s="32"/>
      <c r="O69" s="32"/>
      <c r="Q69" s="103">
        <f>Q53-Q67</f>
        <v>0</v>
      </c>
      <c r="R69" s="104"/>
      <c r="S69" s="104"/>
      <c r="T69" s="104"/>
      <c r="U69" s="104"/>
      <c r="V69" s="104"/>
      <c r="W69" s="104"/>
      <c r="X69" s="104"/>
      <c r="Y69" s="104"/>
      <c r="Z69" s="104"/>
      <c r="AA69" s="105"/>
    </row>
    <row r="70" spans="1:34" ht="7.5" customHeight="1" x14ac:dyDescent="0.2">
      <c r="A70" s="27"/>
      <c r="B70" s="70"/>
      <c r="C70" s="70"/>
      <c r="D70" s="70"/>
      <c r="E70" s="70"/>
    </row>
    <row r="71" spans="1:34" ht="23.25" customHeight="1" x14ac:dyDescent="0.2">
      <c r="A71" s="22" t="s">
        <v>85</v>
      </c>
      <c r="B71" s="102" t="s">
        <v>93</v>
      </c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Q71" s="103"/>
      <c r="R71" s="104"/>
      <c r="S71" s="104"/>
      <c r="T71" s="104"/>
      <c r="U71" s="104"/>
      <c r="V71" s="104"/>
      <c r="W71" s="104"/>
      <c r="X71" s="104"/>
      <c r="Y71" s="104"/>
      <c r="Z71" s="104"/>
      <c r="AA71" s="105"/>
    </row>
    <row r="74" spans="1:34" ht="27.75" customHeight="1" x14ac:dyDescent="0.2">
      <c r="A74" s="89" t="s">
        <v>26</v>
      </c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1"/>
    </row>
    <row r="75" spans="1:34" ht="24.75" customHeight="1" x14ac:dyDescent="0.2">
      <c r="A75" s="21" t="s">
        <v>94</v>
      </c>
    </row>
    <row r="76" spans="1:34" ht="26.25" customHeight="1" x14ac:dyDescent="0.2">
      <c r="A76" s="92" t="s">
        <v>61</v>
      </c>
      <c r="B76" s="92"/>
      <c r="C76" s="92"/>
      <c r="D76" s="92"/>
      <c r="E76" s="92"/>
      <c r="N76" s="21" t="s">
        <v>96</v>
      </c>
      <c r="P76" s="93" t="s">
        <v>44</v>
      </c>
      <c r="Q76" s="93"/>
      <c r="R76" s="93"/>
      <c r="S76" s="93"/>
      <c r="T76" s="93"/>
      <c r="U76" s="93"/>
      <c r="V76" s="93" t="s">
        <v>95</v>
      </c>
      <c r="W76" s="93"/>
      <c r="X76" s="93"/>
      <c r="Y76" s="93"/>
      <c r="Z76" s="93"/>
      <c r="AA76" s="93"/>
      <c r="AE76" s="32"/>
      <c r="AF76" s="32"/>
      <c r="AG76" s="32"/>
      <c r="AH76" s="32"/>
    </row>
    <row r="77" spans="1:34" x14ac:dyDescent="0.2">
      <c r="A77" s="70" t="s">
        <v>98</v>
      </c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N77" s="22" t="s">
        <v>97</v>
      </c>
      <c r="P77" s="83">
        <v>513044</v>
      </c>
      <c r="Q77" s="84"/>
      <c r="R77" s="84"/>
      <c r="S77" s="84"/>
      <c r="T77" s="84"/>
      <c r="U77" s="85"/>
      <c r="V77" s="72"/>
      <c r="W77" s="72"/>
      <c r="X77" s="72"/>
      <c r="Y77" s="72"/>
      <c r="Z77" s="72"/>
      <c r="AA77" s="74"/>
    </row>
    <row r="78" spans="1:34" ht="7.5" customHeight="1" x14ac:dyDescent="0.2">
      <c r="A78" s="27"/>
      <c r="B78" s="70"/>
      <c r="C78" s="70"/>
      <c r="D78" s="70"/>
      <c r="E78" s="70"/>
      <c r="F78" s="27"/>
      <c r="G78" s="27"/>
      <c r="H78" s="27"/>
      <c r="I78" s="27"/>
      <c r="J78" s="27"/>
      <c r="K78" s="27"/>
      <c r="L78" s="27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1:34" x14ac:dyDescent="0.2">
      <c r="A79" s="70" t="s">
        <v>99</v>
      </c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N79" s="22" t="s">
        <v>100</v>
      </c>
      <c r="P79" s="71"/>
      <c r="Q79" s="72"/>
      <c r="R79" s="72"/>
      <c r="S79" s="72"/>
      <c r="T79" s="72"/>
      <c r="U79" s="73"/>
      <c r="V79" s="72"/>
      <c r="W79" s="72"/>
      <c r="X79" s="72"/>
      <c r="Y79" s="72"/>
      <c r="Z79" s="72"/>
      <c r="AA79" s="74"/>
    </row>
    <row r="80" spans="1:34" ht="7.5" customHeight="1" x14ac:dyDescent="0.2">
      <c r="A80" s="27"/>
      <c r="B80" s="70"/>
      <c r="C80" s="70"/>
      <c r="D80" s="70"/>
      <c r="E80" s="70"/>
      <c r="F80" s="27"/>
      <c r="G80" s="27"/>
      <c r="H80" s="27"/>
      <c r="I80" s="27"/>
      <c r="J80" s="27"/>
      <c r="K80" s="27"/>
      <c r="L80" s="27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1:27" x14ac:dyDescent="0.2">
      <c r="A81" s="70" t="s">
        <v>101</v>
      </c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N81" s="22" t="s">
        <v>104</v>
      </c>
      <c r="P81" s="71"/>
      <c r="Q81" s="72"/>
      <c r="R81" s="72"/>
      <c r="S81" s="72"/>
      <c r="T81" s="72"/>
      <c r="U81" s="73"/>
      <c r="V81" s="72"/>
      <c r="W81" s="72"/>
      <c r="X81" s="72"/>
      <c r="Y81" s="72"/>
      <c r="Z81" s="72"/>
      <c r="AA81" s="74"/>
    </row>
    <row r="82" spans="1:27" ht="7.5" customHeight="1" x14ac:dyDescent="0.2">
      <c r="A82" s="27"/>
      <c r="B82" s="70"/>
      <c r="C82" s="70"/>
      <c r="D82" s="70"/>
      <c r="E82" s="70"/>
      <c r="F82" s="27"/>
      <c r="G82" s="27"/>
      <c r="H82" s="27"/>
      <c r="I82" s="27"/>
      <c r="J82" s="27"/>
      <c r="K82" s="27"/>
      <c r="L82" s="27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1:27" x14ac:dyDescent="0.2">
      <c r="A83" s="70" t="s">
        <v>102</v>
      </c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N83" s="22" t="s">
        <v>105</v>
      </c>
      <c r="P83" s="71"/>
      <c r="Q83" s="72"/>
      <c r="R83" s="72"/>
      <c r="S83" s="72"/>
      <c r="T83" s="72"/>
      <c r="U83" s="73"/>
      <c r="V83" s="72"/>
      <c r="W83" s="72"/>
      <c r="X83" s="72"/>
      <c r="Y83" s="72"/>
      <c r="Z83" s="72"/>
      <c r="AA83" s="74"/>
    </row>
    <row r="84" spans="1:27" ht="18" customHeight="1" x14ac:dyDescent="0.2">
      <c r="A84" s="27" t="s">
        <v>103</v>
      </c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spans="1:27" x14ac:dyDescent="0.2">
      <c r="A85" s="70" t="s">
        <v>106</v>
      </c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N85" s="22" t="s">
        <v>108</v>
      </c>
      <c r="P85" s="71"/>
      <c r="Q85" s="72"/>
      <c r="R85" s="72"/>
      <c r="S85" s="72"/>
      <c r="T85" s="72"/>
      <c r="U85" s="73"/>
      <c r="V85" s="72"/>
      <c r="W85" s="72"/>
      <c r="X85" s="72"/>
      <c r="Y85" s="72"/>
      <c r="Z85" s="72"/>
      <c r="AA85" s="74"/>
    </row>
    <row r="86" spans="1:27" ht="17.25" customHeight="1" x14ac:dyDescent="0.2">
      <c r="A86" s="27" t="s">
        <v>107</v>
      </c>
      <c r="B86" s="27"/>
      <c r="C86" s="27"/>
      <c r="D86" s="27"/>
      <c r="E86" s="27"/>
      <c r="F86" s="27"/>
      <c r="G86" s="87" t="s">
        <v>61</v>
      </c>
      <c r="H86" s="87"/>
      <c r="I86" s="87"/>
      <c r="J86" s="27"/>
      <c r="K86" s="27"/>
      <c r="L86" s="27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spans="1:27" x14ac:dyDescent="0.2">
      <c r="A87" s="88" t="s">
        <v>109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22" t="s">
        <v>111</v>
      </c>
      <c r="P87" s="71"/>
      <c r="Q87" s="72"/>
      <c r="R87" s="72"/>
      <c r="S87" s="72"/>
      <c r="T87" s="72"/>
      <c r="U87" s="73"/>
      <c r="V87" s="72"/>
      <c r="W87" s="72"/>
      <c r="X87" s="72"/>
      <c r="Y87" s="72"/>
      <c r="Z87" s="72"/>
      <c r="AA87" s="74"/>
    </row>
    <row r="88" spans="1:27" ht="7.5" customHeight="1" x14ac:dyDescent="0.2">
      <c r="A88" s="27"/>
      <c r="B88" s="70"/>
      <c r="C88" s="70"/>
      <c r="D88" s="70"/>
      <c r="E88" s="70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spans="1:27" x14ac:dyDescent="0.2">
      <c r="A89" s="79" t="s">
        <v>110</v>
      </c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1"/>
      <c r="N89" s="22" t="s">
        <v>112</v>
      </c>
      <c r="P89" s="71">
        <f>P77+P79+P81+P83+P85+P87</f>
        <v>513044</v>
      </c>
      <c r="Q89" s="72"/>
      <c r="R89" s="72"/>
      <c r="S89" s="72"/>
      <c r="T89" s="72"/>
      <c r="U89" s="73"/>
      <c r="V89" s="72">
        <f>V77+V79+V81+V83+V85+V87</f>
        <v>0</v>
      </c>
      <c r="W89" s="72"/>
      <c r="X89" s="72"/>
      <c r="Y89" s="72"/>
      <c r="Z89" s="72"/>
      <c r="AA89" s="74"/>
    </row>
    <row r="90" spans="1:27" ht="7.5" customHeight="1" x14ac:dyDescent="0.2">
      <c r="A90" s="27"/>
      <c r="B90" s="70"/>
      <c r="C90" s="70"/>
      <c r="D90" s="70"/>
      <c r="E90" s="70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spans="1:27" x14ac:dyDescent="0.2">
      <c r="A91" s="86" t="s">
        <v>113</v>
      </c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spans="1:27" x14ac:dyDescent="0.2">
      <c r="A92" s="86" t="s">
        <v>114</v>
      </c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spans="1:27" x14ac:dyDescent="0.2">
      <c r="A93" s="34" t="s">
        <v>115</v>
      </c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spans="1:27" x14ac:dyDescent="0.2">
      <c r="A94" s="34" t="s">
        <v>116</v>
      </c>
      <c r="B94" s="34"/>
      <c r="C94" s="34" t="s">
        <v>119</v>
      </c>
      <c r="D94" s="34"/>
      <c r="E94" s="34"/>
      <c r="F94" s="34"/>
      <c r="G94" s="34"/>
      <c r="H94" s="34"/>
      <c r="I94" s="34"/>
      <c r="J94" s="34"/>
      <c r="K94" s="34"/>
      <c r="L94" s="34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 spans="1:27" x14ac:dyDescent="0.2">
      <c r="A95" s="34" t="s">
        <v>117</v>
      </c>
      <c r="B95" s="34"/>
      <c r="C95" s="34" t="s">
        <v>118</v>
      </c>
      <c r="D95" s="34"/>
      <c r="E95" s="34"/>
      <c r="F95" s="34"/>
      <c r="G95" s="34"/>
      <c r="H95" s="34"/>
      <c r="I95" s="34"/>
      <c r="J95" s="34"/>
      <c r="K95" s="34"/>
      <c r="L95" s="34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 spans="1:27" x14ac:dyDescent="0.2">
      <c r="A96" s="34" t="s">
        <v>120</v>
      </c>
      <c r="B96" s="34"/>
      <c r="C96" s="34" t="s">
        <v>121</v>
      </c>
      <c r="D96" s="34"/>
      <c r="E96" s="34"/>
      <c r="F96" s="34"/>
      <c r="G96" s="34"/>
      <c r="H96" s="34"/>
      <c r="I96" s="34"/>
      <c r="J96" s="34"/>
      <c r="K96" s="34"/>
      <c r="L96" s="34"/>
      <c r="N96" s="22" t="s">
        <v>122</v>
      </c>
      <c r="P96" s="71"/>
      <c r="Q96" s="72"/>
      <c r="R96" s="72"/>
      <c r="S96" s="72"/>
      <c r="T96" s="72"/>
      <c r="U96" s="73"/>
      <c r="V96" s="72"/>
      <c r="W96" s="72"/>
      <c r="X96" s="72"/>
      <c r="Y96" s="72"/>
      <c r="Z96" s="72"/>
      <c r="AA96" s="74"/>
    </row>
    <row r="97" spans="1:27" ht="7.5" customHeight="1" x14ac:dyDescent="0.2">
      <c r="A97" s="27"/>
      <c r="B97" s="70"/>
      <c r="C97" s="70"/>
      <c r="D97" s="70"/>
      <c r="E97" s="70"/>
      <c r="F97" s="27"/>
      <c r="G97" s="27"/>
      <c r="H97" s="27"/>
      <c r="I97" s="27"/>
      <c r="J97" s="27"/>
      <c r="K97" s="27"/>
      <c r="L97" s="27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 spans="1:27" x14ac:dyDescent="0.2">
      <c r="A98" s="88" t="s">
        <v>17</v>
      </c>
      <c r="B98" s="88"/>
      <c r="C98" s="88"/>
      <c r="D98" s="88"/>
      <c r="E98" s="88"/>
      <c r="F98" s="88"/>
      <c r="G98" s="88"/>
      <c r="H98" s="88"/>
      <c r="I98" s="88"/>
      <c r="J98" s="87" t="s">
        <v>61</v>
      </c>
      <c r="K98" s="87"/>
      <c r="L98" s="87"/>
      <c r="N98" s="22" t="s">
        <v>123</v>
      </c>
      <c r="P98" s="71">
        <v>7000</v>
      </c>
      <c r="Q98" s="72"/>
      <c r="R98" s="72"/>
      <c r="S98" s="72"/>
      <c r="T98" s="72"/>
      <c r="U98" s="73"/>
      <c r="V98" s="72">
        <v>7000</v>
      </c>
      <c r="W98" s="72"/>
      <c r="X98" s="72"/>
      <c r="Y98" s="72"/>
      <c r="Z98" s="72"/>
      <c r="AA98" s="74"/>
    </row>
    <row r="99" spans="1:27" ht="7.5" customHeight="1" x14ac:dyDescent="0.2">
      <c r="A99" s="27"/>
      <c r="B99" s="70"/>
      <c r="C99" s="70"/>
      <c r="D99" s="70"/>
      <c r="E99" s="70"/>
      <c r="F99" s="27"/>
      <c r="G99" s="27"/>
      <c r="H99" s="27"/>
      <c r="I99" s="27"/>
      <c r="J99" s="27"/>
      <c r="K99" s="27"/>
      <c r="L99" s="27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 spans="1:27" x14ac:dyDescent="0.2">
      <c r="A100" s="70" t="s">
        <v>124</v>
      </c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N100" s="22" t="s">
        <v>125</v>
      </c>
      <c r="P100" s="83">
        <v>4750.8</v>
      </c>
      <c r="Q100" s="84"/>
      <c r="R100" s="84"/>
      <c r="S100" s="84"/>
      <c r="T100" s="84"/>
      <c r="U100" s="85"/>
      <c r="V100" s="72"/>
      <c r="W100" s="72"/>
      <c r="X100" s="72"/>
      <c r="Y100" s="72"/>
      <c r="Z100" s="72"/>
      <c r="AA100" s="74"/>
    </row>
    <row r="101" spans="1:27" ht="7.5" customHeight="1" x14ac:dyDescent="0.2">
      <c r="A101" s="27"/>
      <c r="B101" s="70"/>
      <c r="C101" s="70"/>
      <c r="D101" s="70"/>
      <c r="E101" s="70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 spans="1:27" x14ac:dyDescent="0.2">
      <c r="A102" s="79" t="s">
        <v>126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1"/>
      <c r="N102" s="22" t="s">
        <v>127</v>
      </c>
      <c r="P102" s="71">
        <f>P89-P96-P98-P100</f>
        <v>501293.2</v>
      </c>
      <c r="Q102" s="72"/>
      <c r="R102" s="72"/>
      <c r="S102" s="72"/>
      <c r="T102" s="72"/>
      <c r="U102" s="73"/>
      <c r="V102" s="72">
        <f>V89-V96-V98-V100</f>
        <v>-7000</v>
      </c>
      <c r="W102" s="72"/>
      <c r="X102" s="72"/>
      <c r="Y102" s="72"/>
      <c r="Z102" s="72"/>
      <c r="AA102" s="74"/>
    </row>
    <row r="103" spans="1:27" ht="7.5" customHeight="1" x14ac:dyDescent="0.2">
      <c r="A103" s="27"/>
      <c r="B103" s="70"/>
      <c r="C103" s="70"/>
      <c r="D103" s="70"/>
      <c r="E103" s="70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 spans="1:27" x14ac:dyDescent="0.2">
      <c r="A104" s="82" t="s">
        <v>128</v>
      </c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N104" s="22" t="s">
        <v>138</v>
      </c>
      <c r="P104" s="71"/>
      <c r="Q104" s="72"/>
      <c r="R104" s="72"/>
      <c r="S104" s="72"/>
      <c r="T104" s="72"/>
      <c r="U104" s="73"/>
      <c r="V104" s="72"/>
      <c r="W104" s="72"/>
      <c r="X104" s="72"/>
      <c r="Y104" s="72"/>
      <c r="Z104" s="72"/>
      <c r="AA104" s="74"/>
    </row>
    <row r="105" spans="1:27" ht="15.75" customHeight="1" x14ac:dyDescent="0.2">
      <c r="A105" s="82" t="s">
        <v>129</v>
      </c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spans="1:27" x14ac:dyDescent="0.2">
      <c r="A106" s="82" t="s">
        <v>130</v>
      </c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 spans="1:27" x14ac:dyDescent="0.2">
      <c r="A107" s="70" t="s">
        <v>131</v>
      </c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N107" s="22" t="s">
        <v>132</v>
      </c>
      <c r="P107" s="71"/>
      <c r="Q107" s="72"/>
      <c r="R107" s="72"/>
      <c r="S107" s="72"/>
      <c r="T107" s="72"/>
      <c r="U107" s="73"/>
      <c r="V107" s="72"/>
      <c r="W107" s="72"/>
      <c r="X107" s="72"/>
      <c r="Y107" s="72"/>
      <c r="Z107" s="72"/>
      <c r="AA107" s="74"/>
    </row>
    <row r="108" spans="1:27" ht="15.75" customHeight="1" x14ac:dyDescent="0.2">
      <c r="A108" s="82" t="s">
        <v>133</v>
      </c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 spans="1:27" x14ac:dyDescent="0.2">
      <c r="A109" s="79" t="s">
        <v>141</v>
      </c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1"/>
      <c r="N109" s="22" t="s">
        <v>136</v>
      </c>
      <c r="P109" s="71">
        <f>P102-P104-P107</f>
        <v>501293.2</v>
      </c>
      <c r="Q109" s="72"/>
      <c r="R109" s="72"/>
      <c r="S109" s="72"/>
      <c r="T109" s="72"/>
      <c r="U109" s="73"/>
      <c r="V109" s="72">
        <f>V102-V104-V107</f>
        <v>-7000</v>
      </c>
      <c r="W109" s="72"/>
      <c r="X109" s="72"/>
      <c r="Y109" s="72"/>
      <c r="Z109" s="72"/>
      <c r="AA109" s="74"/>
    </row>
    <row r="110" spans="1:27" ht="7.5" customHeight="1" x14ac:dyDescent="0.2">
      <c r="A110" s="27"/>
      <c r="B110" s="70"/>
      <c r="C110" s="70"/>
      <c r="D110" s="70"/>
      <c r="E110" s="70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 spans="1:27" x14ac:dyDescent="0.2">
      <c r="A111" s="70" t="s">
        <v>135</v>
      </c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N111" s="22"/>
      <c r="P111" s="71">
        <v>6500</v>
      </c>
      <c r="Q111" s="72"/>
      <c r="R111" s="72"/>
      <c r="S111" s="72"/>
      <c r="T111" s="72"/>
      <c r="U111" s="73"/>
      <c r="V111" s="72">
        <v>6500</v>
      </c>
      <c r="W111" s="72"/>
      <c r="X111" s="72"/>
      <c r="Y111" s="72"/>
      <c r="Z111" s="72"/>
      <c r="AA111" s="74"/>
    </row>
    <row r="112" spans="1:27" ht="7.5" customHeight="1" x14ac:dyDescent="0.2">
      <c r="A112" s="27"/>
      <c r="B112" s="70"/>
      <c r="C112" s="70"/>
      <c r="D112" s="70"/>
      <c r="E112" s="70"/>
      <c r="F112" s="27"/>
      <c r="G112" s="27"/>
      <c r="H112" s="27"/>
      <c r="I112" s="27"/>
      <c r="J112" s="27"/>
      <c r="K112" s="27"/>
      <c r="L112" s="27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 spans="1:27" x14ac:dyDescent="0.2">
      <c r="A113" s="70" t="s">
        <v>134</v>
      </c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N113" s="22" t="s">
        <v>137</v>
      </c>
      <c r="P113" s="71">
        <f>P109-P111</f>
        <v>494793.2</v>
      </c>
      <c r="Q113" s="72"/>
      <c r="R113" s="72"/>
      <c r="S113" s="72"/>
      <c r="T113" s="72"/>
      <c r="U113" s="73"/>
      <c r="V113" s="71">
        <f>V109-V111</f>
        <v>-13500</v>
      </c>
      <c r="W113" s="72"/>
      <c r="X113" s="72"/>
      <c r="Y113" s="72"/>
      <c r="Z113" s="72"/>
      <c r="AA113" s="73"/>
    </row>
    <row r="115" spans="1:27" s="35" customFormat="1" ht="18.75" x14ac:dyDescent="0.2">
      <c r="B115" s="75" t="s">
        <v>3</v>
      </c>
      <c r="C115" s="75"/>
      <c r="D115" s="64">
        <f>P109</f>
        <v>501293.2</v>
      </c>
      <c r="E115" s="64"/>
      <c r="F115" s="64"/>
      <c r="G115" s="64"/>
      <c r="H115" s="36"/>
    </row>
    <row r="116" spans="1:27" s="35" customFormat="1" ht="18.75" x14ac:dyDescent="0.2">
      <c r="C116" s="36"/>
      <c r="D116" s="36"/>
      <c r="E116" s="36"/>
      <c r="F116" s="36"/>
      <c r="G116" s="37"/>
      <c r="H116" s="36"/>
    </row>
    <row r="117" spans="1:27" s="35" customFormat="1" ht="18.75" x14ac:dyDescent="0.2">
      <c r="A117" s="66" t="s">
        <v>4</v>
      </c>
      <c r="B117" s="66"/>
      <c r="C117" s="38" t="s">
        <v>5</v>
      </c>
      <c r="D117" s="66" t="s">
        <v>22</v>
      </c>
      <c r="E117" s="66"/>
      <c r="F117" s="76" t="s">
        <v>25</v>
      </c>
      <c r="G117" s="77"/>
      <c r="H117" s="78"/>
      <c r="I117" s="66" t="s">
        <v>6</v>
      </c>
      <c r="J117" s="66"/>
      <c r="K117" s="66"/>
      <c r="L117" s="66" t="s">
        <v>21</v>
      </c>
      <c r="M117" s="66"/>
      <c r="N117" s="66"/>
      <c r="O117" s="66" t="s">
        <v>20</v>
      </c>
      <c r="P117" s="66"/>
      <c r="Q117" s="66"/>
    </row>
    <row r="118" spans="1:27" s="35" customFormat="1" ht="18.75" x14ac:dyDescent="0.2">
      <c r="A118" s="64">
        <v>0</v>
      </c>
      <c r="B118" s="64"/>
      <c r="C118" s="39">
        <v>6500</v>
      </c>
      <c r="D118" s="65">
        <v>0</v>
      </c>
      <c r="E118" s="65"/>
      <c r="F118" s="67">
        <f>C118-A118</f>
        <v>6500</v>
      </c>
      <c r="G118" s="68"/>
      <c r="H118" s="69"/>
      <c r="I118" s="64">
        <f>IF(D115&lt;=F118,D115,F118)</f>
        <v>6500</v>
      </c>
      <c r="J118" s="64">
        <f>IF(G115&lt;=G118,G115,G118)</f>
        <v>0</v>
      </c>
      <c r="K118" s="64">
        <f>IF(H115&lt;=H118,H115,H118)</f>
        <v>0</v>
      </c>
      <c r="L118" s="64">
        <f>D115-I118</f>
        <v>494793.2</v>
      </c>
      <c r="M118" s="64"/>
      <c r="N118" s="64"/>
      <c r="O118" s="64">
        <f>D118*I118</f>
        <v>0</v>
      </c>
      <c r="P118" s="64"/>
      <c r="Q118" s="64"/>
    </row>
    <row r="119" spans="1:27" s="35" customFormat="1" ht="18.75" x14ac:dyDescent="0.2">
      <c r="A119" s="64">
        <f>C118</f>
        <v>6500</v>
      </c>
      <c r="B119" s="64"/>
      <c r="C119" s="39">
        <v>30000</v>
      </c>
      <c r="D119" s="65">
        <v>0.1</v>
      </c>
      <c r="E119" s="65"/>
      <c r="F119" s="67">
        <f t="shared" ref="F119:F121" si="2">C119-A119</f>
        <v>23500</v>
      </c>
      <c r="G119" s="68"/>
      <c r="H119" s="69"/>
      <c r="I119" s="64">
        <f>IF(D115&lt;=C119,D115-I118,F119)</f>
        <v>23500</v>
      </c>
      <c r="J119" s="64">
        <f>IF(G115&lt;=G119,G115-J118,I119)</f>
        <v>0</v>
      </c>
      <c r="K119" s="64">
        <f>IF(H115&lt;=H119,H115-K118,J119)</f>
        <v>0</v>
      </c>
      <c r="L119" s="64">
        <f>IF(L118&gt;I119,L118-I119,0)</f>
        <v>471293.2</v>
      </c>
      <c r="M119" s="64"/>
      <c r="N119" s="64"/>
      <c r="O119" s="64">
        <f>D119*I119</f>
        <v>2350</v>
      </c>
      <c r="P119" s="64"/>
      <c r="Q119" s="64"/>
    </row>
    <row r="120" spans="1:27" s="35" customFormat="1" ht="18.75" x14ac:dyDescent="0.2">
      <c r="A120" s="64">
        <f t="shared" ref="A120:A122" si="3">C119</f>
        <v>30000</v>
      </c>
      <c r="B120" s="64"/>
      <c r="C120" s="39">
        <v>45000</v>
      </c>
      <c r="D120" s="65">
        <v>0.15</v>
      </c>
      <c r="E120" s="65"/>
      <c r="F120" s="67">
        <f t="shared" si="2"/>
        <v>15000</v>
      </c>
      <c r="G120" s="68"/>
      <c r="H120" s="69"/>
      <c r="I120" s="64">
        <f>IF(D115&lt;=C120,D115-I118-I119,F120)</f>
        <v>15000</v>
      </c>
      <c r="J120" s="64">
        <f>IF(G115&lt;=G120,G115-J118-J119,I120)</f>
        <v>0</v>
      </c>
      <c r="K120" s="64">
        <f>IF(H115&lt;=H120,H115-K118-K119,J120)</f>
        <v>0</v>
      </c>
      <c r="L120" s="64">
        <f t="shared" ref="L120" si="4">IF(L119&gt;I120,L119-I120,0)</f>
        <v>456293.2</v>
      </c>
      <c r="M120" s="64"/>
      <c r="N120" s="64"/>
      <c r="O120" s="64">
        <f>D120*I120</f>
        <v>2250</v>
      </c>
      <c r="P120" s="64"/>
      <c r="Q120" s="64"/>
    </row>
    <row r="121" spans="1:27" s="35" customFormat="1" ht="18.75" x14ac:dyDescent="0.2">
      <c r="A121" s="64">
        <f t="shared" si="3"/>
        <v>45000</v>
      </c>
      <c r="B121" s="64"/>
      <c r="C121" s="39">
        <v>200000</v>
      </c>
      <c r="D121" s="65">
        <v>0.2</v>
      </c>
      <c r="E121" s="65"/>
      <c r="F121" s="67">
        <f t="shared" si="2"/>
        <v>155000</v>
      </c>
      <c r="G121" s="68"/>
      <c r="H121" s="69"/>
      <c r="I121" s="64">
        <f>IF(D115&lt;=C121,D115-I118-I119-I120,F121)</f>
        <v>155000</v>
      </c>
      <c r="J121" s="64">
        <f>IF(G115&lt;=G121,G115-J118-J119-J120,155000)</f>
        <v>0</v>
      </c>
      <c r="K121" s="64">
        <f>IF(H115&lt;=H121,H115-K118-K119-K120,155000)</f>
        <v>0</v>
      </c>
      <c r="L121" s="64">
        <f>IF(L120&gt;I121,L120-I121,0)</f>
        <v>301293.2</v>
      </c>
      <c r="M121" s="64"/>
      <c r="N121" s="64"/>
      <c r="O121" s="64">
        <f>D121*I121</f>
        <v>31000</v>
      </c>
      <c r="P121" s="64"/>
      <c r="Q121" s="64"/>
    </row>
    <row r="122" spans="1:27" s="35" customFormat="1" ht="18.75" x14ac:dyDescent="0.2">
      <c r="A122" s="64">
        <f t="shared" si="3"/>
        <v>200000</v>
      </c>
      <c r="B122" s="64"/>
      <c r="C122" s="39">
        <v>0</v>
      </c>
      <c r="D122" s="65">
        <v>0.25</v>
      </c>
      <c r="E122" s="65"/>
      <c r="F122" s="67"/>
      <c r="G122" s="68"/>
      <c r="H122" s="69"/>
      <c r="I122" s="64">
        <f>IF(D115&gt;A122,D115-I118-I119-I120-I121,0)</f>
        <v>301293.2</v>
      </c>
      <c r="J122" s="64">
        <f>IF(G115&gt;200000,G115-J118-J119-J120-J121,0)</f>
        <v>0</v>
      </c>
      <c r="K122" s="64">
        <f>IF(H115&gt;200000,H115-K118-K119-K120-K121,0)</f>
        <v>0</v>
      </c>
      <c r="L122" s="64">
        <f>IF(L121&gt;I122,L121-I122,0)</f>
        <v>0</v>
      </c>
      <c r="M122" s="64"/>
      <c r="N122" s="64"/>
      <c r="O122" s="64">
        <f>D122*I122</f>
        <v>75323.3</v>
      </c>
      <c r="P122" s="64"/>
      <c r="Q122" s="64"/>
    </row>
    <row r="123" spans="1:27" s="35" customFormat="1" ht="18.75" x14ac:dyDescent="0.2">
      <c r="C123" s="37"/>
      <c r="D123" s="37"/>
      <c r="E123" s="36"/>
      <c r="F123" s="36"/>
      <c r="G123" s="36"/>
      <c r="H123" s="36"/>
      <c r="I123" s="64">
        <f>SUM(I118:K122)</f>
        <v>501293.2</v>
      </c>
      <c r="J123" s="64"/>
      <c r="K123" s="64"/>
      <c r="O123" s="64">
        <f>SUM(O118:Q122)</f>
        <v>110923.3</v>
      </c>
      <c r="P123" s="64"/>
      <c r="Q123" s="64"/>
    </row>
    <row r="124" spans="1:27" s="35" customFormat="1" ht="18.75" x14ac:dyDescent="0.2">
      <c r="C124" s="37"/>
      <c r="D124" s="37"/>
      <c r="E124" s="36"/>
      <c r="F124" s="40"/>
      <c r="G124" s="40"/>
      <c r="H124" s="40"/>
      <c r="L124" s="40"/>
      <c r="M124" s="40"/>
      <c r="N124" s="40"/>
    </row>
    <row r="125" spans="1:27" s="35" customFormat="1" ht="18.75" x14ac:dyDescent="0.2">
      <c r="B125" s="66" t="s">
        <v>6</v>
      </c>
      <c r="C125" s="66"/>
      <c r="D125" s="64">
        <f>I123</f>
        <v>501293.2</v>
      </c>
      <c r="E125" s="64"/>
      <c r="F125" s="64"/>
      <c r="G125" s="40"/>
      <c r="H125" s="40"/>
      <c r="L125" s="40"/>
      <c r="M125" s="40"/>
      <c r="N125" s="40"/>
    </row>
    <row r="126" spans="1:27" s="35" customFormat="1" ht="18.75" x14ac:dyDescent="0.2">
      <c r="B126" s="66" t="s">
        <v>23</v>
      </c>
      <c r="C126" s="66"/>
      <c r="D126" s="64">
        <f>SUM(O119:O122)</f>
        <v>110923.3</v>
      </c>
      <c r="E126" s="64"/>
      <c r="F126" s="64"/>
      <c r="H126" s="36"/>
    </row>
    <row r="127" spans="1:27" s="35" customFormat="1" ht="18.75" x14ac:dyDescent="0.2">
      <c r="B127" s="66" t="s">
        <v>24</v>
      </c>
      <c r="C127" s="66"/>
      <c r="D127" s="64">
        <v>14338.48</v>
      </c>
      <c r="E127" s="64"/>
      <c r="F127" s="64"/>
      <c r="H127" s="36"/>
    </row>
    <row r="128" spans="1:27" s="35" customFormat="1" ht="18.75" x14ac:dyDescent="0.2">
      <c r="B128" s="66" t="s">
        <v>25</v>
      </c>
      <c r="C128" s="66"/>
      <c r="D128" s="64">
        <f>D126-D127</f>
        <v>96584.82</v>
      </c>
      <c r="E128" s="64"/>
      <c r="F128" s="64"/>
      <c r="H128" s="36"/>
    </row>
    <row r="129" spans="3:8" x14ac:dyDescent="0.2">
      <c r="C129" s="41"/>
      <c r="D129" s="41"/>
      <c r="E129" s="41"/>
      <c r="F129" s="41"/>
      <c r="G129" s="41"/>
      <c r="H129" s="41"/>
    </row>
  </sheetData>
  <mergeCells count="246">
    <mergeCell ref="A15:C15"/>
    <mergeCell ref="O15:P15"/>
    <mergeCell ref="A17:C17"/>
    <mergeCell ref="D17:L17"/>
    <mergeCell ref="N17:Q17"/>
    <mergeCell ref="R17:X17"/>
    <mergeCell ref="A19:C19"/>
    <mergeCell ref="D19:E19"/>
    <mergeCell ref="F19:I19"/>
    <mergeCell ref="J19:K19"/>
    <mergeCell ref="L19:O19"/>
    <mergeCell ref="T10:W10"/>
    <mergeCell ref="A11:C11"/>
    <mergeCell ref="D11:E11"/>
    <mergeCell ref="F11:L11"/>
    <mergeCell ref="M11:O11"/>
    <mergeCell ref="P11:S11"/>
    <mergeCell ref="T11:W11"/>
    <mergeCell ref="A13:C13"/>
    <mergeCell ref="D13:E13"/>
    <mergeCell ref="F13:L13"/>
    <mergeCell ref="M13:O13"/>
    <mergeCell ref="P13:S13"/>
    <mergeCell ref="T13:W13"/>
    <mergeCell ref="D8:E8"/>
    <mergeCell ref="F8:G8"/>
    <mergeCell ref="H8:J8"/>
    <mergeCell ref="K8:N8"/>
    <mergeCell ref="O8:Q8"/>
    <mergeCell ref="R8:S8"/>
    <mergeCell ref="A9:C9"/>
    <mergeCell ref="D10:E10"/>
    <mergeCell ref="F10:L10"/>
    <mergeCell ref="M10:O10"/>
    <mergeCell ref="P10:S10"/>
    <mergeCell ref="A1:C1"/>
    <mergeCell ref="J1:L1"/>
    <mergeCell ref="P1:R1"/>
    <mergeCell ref="A3:C3"/>
    <mergeCell ref="D3:M3"/>
    <mergeCell ref="O3:R3"/>
    <mergeCell ref="S3:Y3"/>
    <mergeCell ref="A5:C5"/>
    <mergeCell ref="A7:C7"/>
    <mergeCell ref="N7:Q7"/>
    <mergeCell ref="R7:X7"/>
    <mergeCell ref="A21:C21"/>
    <mergeCell ref="B23:C23"/>
    <mergeCell ref="D23:I23"/>
    <mergeCell ref="K23:L23"/>
    <mergeCell ref="M23:P23"/>
    <mergeCell ref="Q23:R23"/>
    <mergeCell ref="S23:V23"/>
    <mergeCell ref="B25:C25"/>
    <mergeCell ref="D25:K25"/>
    <mergeCell ref="M25:R25"/>
    <mergeCell ref="D26:E26"/>
    <mergeCell ref="F26:G26"/>
    <mergeCell ref="H26:J26"/>
    <mergeCell ref="K26:N26"/>
    <mergeCell ref="O26:Q26"/>
    <mergeCell ref="R26:S26"/>
    <mergeCell ref="B35:J35"/>
    <mergeCell ref="K35:O35"/>
    <mergeCell ref="Q35:AA35"/>
    <mergeCell ref="B36:E36"/>
    <mergeCell ref="B37:J37"/>
    <mergeCell ref="K37:O37"/>
    <mergeCell ref="Q37:AA37"/>
    <mergeCell ref="B29:G29"/>
    <mergeCell ref="S29:U29"/>
    <mergeCell ref="A31:O31"/>
    <mergeCell ref="Q31:AA31"/>
    <mergeCell ref="B33:J33"/>
    <mergeCell ref="K33:O33"/>
    <mergeCell ref="Q33:AA33"/>
    <mergeCell ref="B43:O43"/>
    <mergeCell ref="Q43:AA43"/>
    <mergeCell ref="B45:J45"/>
    <mergeCell ref="K45:O45"/>
    <mergeCell ref="Q45:AA45"/>
    <mergeCell ref="B47:E47"/>
    <mergeCell ref="K47:O47"/>
    <mergeCell ref="Q47:AA47"/>
    <mergeCell ref="B38:E38"/>
    <mergeCell ref="B39:J39"/>
    <mergeCell ref="K39:O39"/>
    <mergeCell ref="Q39:AA39"/>
    <mergeCell ref="B40:E40"/>
    <mergeCell ref="K41:O41"/>
    <mergeCell ref="Q41:AA41"/>
    <mergeCell ref="C53:K53"/>
    <mergeCell ref="L53:N53"/>
    <mergeCell ref="Q53:AA53"/>
    <mergeCell ref="A54:C54"/>
    <mergeCell ref="B55:K55"/>
    <mergeCell ref="Q55:AA55"/>
    <mergeCell ref="A48:C48"/>
    <mergeCell ref="Q49:AA49"/>
    <mergeCell ref="K50:O50"/>
    <mergeCell ref="B51:K51"/>
    <mergeCell ref="Q51:AA51"/>
    <mergeCell ref="B52:E52"/>
    <mergeCell ref="B60:E60"/>
    <mergeCell ref="B61:L61"/>
    <mergeCell ref="Q61:AA61"/>
    <mergeCell ref="B62:E62"/>
    <mergeCell ref="B63:M63"/>
    <mergeCell ref="Q63:AA63"/>
    <mergeCell ref="B56:E56"/>
    <mergeCell ref="B57:M57"/>
    <mergeCell ref="Q57:AA57"/>
    <mergeCell ref="B58:E58"/>
    <mergeCell ref="B59:K59"/>
    <mergeCell ref="Q59:AA59"/>
    <mergeCell ref="B68:E68"/>
    <mergeCell ref="C69:K69"/>
    <mergeCell ref="Q69:AA69"/>
    <mergeCell ref="B70:E70"/>
    <mergeCell ref="B71:M71"/>
    <mergeCell ref="Q71:AA71"/>
    <mergeCell ref="B64:E64"/>
    <mergeCell ref="O65:P65"/>
    <mergeCell ref="Q65:AA65"/>
    <mergeCell ref="B66:E66"/>
    <mergeCell ref="C67:K67"/>
    <mergeCell ref="L67:N67"/>
    <mergeCell ref="Q67:AA67"/>
    <mergeCell ref="B78:E78"/>
    <mergeCell ref="A79:L79"/>
    <mergeCell ref="P79:U79"/>
    <mergeCell ref="V79:AA79"/>
    <mergeCell ref="B80:E80"/>
    <mergeCell ref="A81:L81"/>
    <mergeCell ref="P81:U81"/>
    <mergeCell ref="V81:AA81"/>
    <mergeCell ref="A74:AA74"/>
    <mergeCell ref="A76:E76"/>
    <mergeCell ref="P76:U76"/>
    <mergeCell ref="V76:AA76"/>
    <mergeCell ref="A77:L77"/>
    <mergeCell ref="P77:U77"/>
    <mergeCell ref="V77:AA77"/>
    <mergeCell ref="P87:U87"/>
    <mergeCell ref="V87:AA87"/>
    <mergeCell ref="B88:E88"/>
    <mergeCell ref="A89:L89"/>
    <mergeCell ref="P89:U89"/>
    <mergeCell ref="V89:AA89"/>
    <mergeCell ref="B82:E82"/>
    <mergeCell ref="A83:L83"/>
    <mergeCell ref="P83:U83"/>
    <mergeCell ref="V83:AA83"/>
    <mergeCell ref="A85:L85"/>
    <mergeCell ref="P85:U85"/>
    <mergeCell ref="V85:AA85"/>
    <mergeCell ref="P98:U98"/>
    <mergeCell ref="V98:AA98"/>
    <mergeCell ref="B99:E99"/>
    <mergeCell ref="A100:L100"/>
    <mergeCell ref="P100:U100"/>
    <mergeCell ref="V100:AA100"/>
    <mergeCell ref="B90:E90"/>
    <mergeCell ref="A91:L91"/>
    <mergeCell ref="A92:L92"/>
    <mergeCell ref="P96:U96"/>
    <mergeCell ref="V96:AA96"/>
    <mergeCell ref="B97:E97"/>
    <mergeCell ref="P107:U107"/>
    <mergeCell ref="V107:AA107"/>
    <mergeCell ref="A108:M108"/>
    <mergeCell ref="B101:E101"/>
    <mergeCell ref="A102:L102"/>
    <mergeCell ref="P102:U102"/>
    <mergeCell ref="V102:AA102"/>
    <mergeCell ref="B103:E103"/>
    <mergeCell ref="A104:L104"/>
    <mergeCell ref="P104:U104"/>
    <mergeCell ref="V104:AA104"/>
    <mergeCell ref="P113:U113"/>
    <mergeCell ref="V113:AA113"/>
    <mergeCell ref="B115:C115"/>
    <mergeCell ref="D115:G115"/>
    <mergeCell ref="A109:L109"/>
    <mergeCell ref="P109:U109"/>
    <mergeCell ref="V109:AA109"/>
    <mergeCell ref="B110:E110"/>
    <mergeCell ref="A111:L111"/>
    <mergeCell ref="P111:U111"/>
    <mergeCell ref="V111:AA111"/>
    <mergeCell ref="O119:Q119"/>
    <mergeCell ref="A120:B120"/>
    <mergeCell ref="D120:E120"/>
    <mergeCell ref="I120:K120"/>
    <mergeCell ref="L120:N120"/>
    <mergeCell ref="O120:Q120"/>
    <mergeCell ref="A117:B117"/>
    <mergeCell ref="D117:E117"/>
    <mergeCell ref="I117:K117"/>
    <mergeCell ref="L117:N117"/>
    <mergeCell ref="O117:Q117"/>
    <mergeCell ref="A118:B118"/>
    <mergeCell ref="D118:E118"/>
    <mergeCell ref="I118:K118"/>
    <mergeCell ref="L118:N118"/>
    <mergeCell ref="O118:Q118"/>
    <mergeCell ref="O123:Q123"/>
    <mergeCell ref="B125:C125"/>
    <mergeCell ref="D125:F125"/>
    <mergeCell ref="B126:C126"/>
    <mergeCell ref="D126:F126"/>
    <mergeCell ref="A121:B121"/>
    <mergeCell ref="D121:E121"/>
    <mergeCell ref="I121:K121"/>
    <mergeCell ref="L121:N121"/>
    <mergeCell ref="O121:Q121"/>
    <mergeCell ref="A122:B122"/>
    <mergeCell ref="D122:E122"/>
    <mergeCell ref="I122:K122"/>
    <mergeCell ref="L122:N122"/>
    <mergeCell ref="O122:Q122"/>
    <mergeCell ref="F122:H122"/>
    <mergeCell ref="B127:C127"/>
    <mergeCell ref="D127:F127"/>
    <mergeCell ref="B128:C128"/>
    <mergeCell ref="D128:F128"/>
    <mergeCell ref="B41:J41"/>
    <mergeCell ref="F117:H117"/>
    <mergeCell ref="F118:H118"/>
    <mergeCell ref="F119:H119"/>
    <mergeCell ref="F120:H120"/>
    <mergeCell ref="F121:H121"/>
    <mergeCell ref="I123:K123"/>
    <mergeCell ref="A119:B119"/>
    <mergeCell ref="D119:E119"/>
    <mergeCell ref="I119:K119"/>
    <mergeCell ref="B112:E112"/>
    <mergeCell ref="A113:L113"/>
    <mergeCell ref="A105:L105"/>
    <mergeCell ref="A106:L106"/>
    <mergeCell ref="A107:L107"/>
    <mergeCell ref="A98:I98"/>
    <mergeCell ref="J98:L98"/>
    <mergeCell ref="G86:I86"/>
    <mergeCell ref="A87:M87"/>
    <mergeCell ref="L119:N119"/>
  </mergeCells>
  <printOptions horizontalCentered="1"/>
  <pageMargins left="0.25" right="0.25" top="0.75" bottom="0.75" header="0.3" footer="0.3"/>
  <pageSetup scale="73" fitToHeight="0" orientation="portrait" r:id="rId1"/>
  <rowBreaks count="2" manualBreakCount="2">
    <brk id="19" max="26" man="1"/>
    <brk id="72" max="2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29"/>
  <sheetViews>
    <sheetView rightToLeft="1" topLeftCell="A112" zoomScaleNormal="100" workbookViewId="0">
      <selection activeCell="R18" sqref="R18"/>
    </sheetView>
  </sheetViews>
  <sheetFormatPr defaultColWidth="9.125" defaultRowHeight="20.25" x14ac:dyDescent="0.2"/>
  <cols>
    <col min="1" max="1" width="6.375" style="21" customWidth="1"/>
    <col min="2" max="2" width="7.625" style="21" customWidth="1"/>
    <col min="3" max="3" width="14.375" style="21" customWidth="1"/>
    <col min="4" max="11" width="4.75" style="21" customWidth="1"/>
    <col min="12" max="12" width="5.625" style="21" customWidth="1"/>
    <col min="13" max="13" width="4.75" style="21" customWidth="1"/>
    <col min="14" max="14" width="5.25" style="21" customWidth="1"/>
    <col min="15" max="15" width="4.75" style="21" customWidth="1"/>
    <col min="16" max="16" width="3.75" style="21" customWidth="1"/>
    <col min="17" max="17" width="4.25" style="21" customWidth="1"/>
    <col min="18" max="19" width="5.125" style="21" customWidth="1"/>
    <col min="20" max="27" width="4.25" style="21" customWidth="1"/>
    <col min="28" max="30" width="5" style="21" customWidth="1"/>
    <col min="31" max="32" width="4.25" style="21" customWidth="1"/>
    <col min="33" max="33" width="5.125" style="21" bestFit="1" customWidth="1"/>
    <col min="34" max="35" width="4.25" style="21" customWidth="1"/>
    <col min="36" max="36" width="1.625" style="21" customWidth="1"/>
    <col min="37" max="38" width="4.25" style="21" customWidth="1"/>
    <col min="39" max="39" width="1.625" style="21" customWidth="1"/>
    <col min="40" max="43" width="4.25" style="21" customWidth="1"/>
    <col min="44" max="16384" width="9.125" style="21"/>
  </cols>
  <sheetData>
    <row r="1" spans="1:27" ht="21.75" customHeight="1" x14ac:dyDescent="0.2">
      <c r="A1" s="106" t="s">
        <v>44</v>
      </c>
      <c r="B1" s="106"/>
      <c r="C1" s="106"/>
      <c r="D1" s="23">
        <v>6</v>
      </c>
      <c r="E1" s="23">
        <v>1</v>
      </c>
      <c r="F1" s="23">
        <v>0</v>
      </c>
      <c r="G1" s="23">
        <v>2</v>
      </c>
      <c r="J1" s="97" t="s">
        <v>152</v>
      </c>
      <c r="K1" s="97"/>
      <c r="L1" s="97"/>
      <c r="M1" s="29"/>
      <c r="P1" s="97" t="s">
        <v>153</v>
      </c>
      <c r="Q1" s="97"/>
      <c r="R1" s="97"/>
      <c r="S1" s="29"/>
    </row>
    <row r="2" spans="1:27" ht="4.5" customHeight="1" x14ac:dyDescent="0.2"/>
    <row r="3" spans="1:27" ht="21.75" customHeight="1" x14ac:dyDescent="0.2">
      <c r="A3" s="106" t="s">
        <v>144</v>
      </c>
      <c r="B3" s="106"/>
      <c r="C3" s="106"/>
      <c r="D3" s="107" t="s">
        <v>170</v>
      </c>
      <c r="E3" s="107"/>
      <c r="F3" s="107"/>
      <c r="G3" s="107"/>
      <c r="H3" s="107"/>
      <c r="I3" s="107"/>
      <c r="J3" s="107"/>
      <c r="K3" s="107"/>
      <c r="L3" s="107"/>
      <c r="M3" s="107"/>
      <c r="O3" s="88" t="s">
        <v>154</v>
      </c>
      <c r="P3" s="88"/>
      <c r="Q3" s="88"/>
      <c r="R3" s="88"/>
      <c r="S3" s="107" t="s">
        <v>155</v>
      </c>
      <c r="T3" s="107"/>
      <c r="U3" s="107"/>
      <c r="V3" s="107"/>
      <c r="W3" s="107"/>
      <c r="X3" s="107"/>
      <c r="Y3" s="107"/>
    </row>
    <row r="4" spans="1:27" ht="4.5" customHeight="1" x14ac:dyDescent="0.2"/>
    <row r="5" spans="1:27" ht="21.75" customHeight="1" x14ac:dyDescent="0.2">
      <c r="A5" s="106" t="s">
        <v>145</v>
      </c>
      <c r="B5" s="106"/>
      <c r="C5" s="106"/>
      <c r="D5" s="23">
        <v>5</v>
      </c>
      <c r="E5" s="23">
        <v>5</v>
      </c>
      <c r="F5" s="23">
        <v>1</v>
      </c>
      <c r="G5" s="23">
        <v>3</v>
      </c>
      <c r="H5" s="23">
        <v>0</v>
      </c>
      <c r="I5" s="23">
        <v>1</v>
      </c>
      <c r="J5" s="28">
        <v>2</v>
      </c>
      <c r="K5" s="23">
        <v>6</v>
      </c>
      <c r="L5" s="28">
        <v>2</v>
      </c>
      <c r="M5" s="23">
        <v>7</v>
      </c>
      <c r="N5" s="28">
        <v>0</v>
      </c>
      <c r="O5" s="23">
        <v>7</v>
      </c>
      <c r="P5" s="28">
        <v>8</v>
      </c>
      <c r="Q5" s="23">
        <v>2</v>
      </c>
    </row>
    <row r="6" spans="1:27" ht="4.5" customHeight="1" x14ac:dyDescent="0.2"/>
    <row r="7" spans="1:27" ht="21.75" customHeight="1" x14ac:dyDescent="0.2">
      <c r="A7" s="106" t="s">
        <v>146</v>
      </c>
      <c r="B7" s="106"/>
      <c r="C7" s="106"/>
      <c r="D7" s="23">
        <v>4</v>
      </c>
      <c r="E7" s="23">
        <v>5</v>
      </c>
      <c r="F7" s="24">
        <v>8</v>
      </c>
      <c r="G7" s="23">
        <v>6</v>
      </c>
      <c r="H7" s="23">
        <v>5</v>
      </c>
      <c r="I7" s="24">
        <v>4</v>
      </c>
      <c r="J7" s="23">
        <v>3</v>
      </c>
      <c r="K7" s="23">
        <v>1</v>
      </c>
      <c r="L7" s="23">
        <v>4</v>
      </c>
      <c r="N7" s="88" t="s">
        <v>172</v>
      </c>
      <c r="O7" s="88"/>
      <c r="P7" s="88"/>
      <c r="Q7" s="88"/>
      <c r="R7" s="107">
        <v>441009</v>
      </c>
      <c r="S7" s="107"/>
      <c r="T7" s="107"/>
      <c r="U7" s="107"/>
      <c r="V7" s="107"/>
      <c r="W7" s="107"/>
      <c r="X7" s="107"/>
    </row>
    <row r="8" spans="1:27" ht="11.25" customHeight="1" x14ac:dyDescent="0.2">
      <c r="D8" s="96" t="s">
        <v>35</v>
      </c>
      <c r="E8" s="96"/>
      <c r="F8" s="96" t="s">
        <v>36</v>
      </c>
      <c r="G8" s="96"/>
      <c r="H8" s="96" t="s">
        <v>37</v>
      </c>
      <c r="I8" s="96"/>
      <c r="J8" s="96"/>
      <c r="K8" s="96" t="s">
        <v>38</v>
      </c>
      <c r="L8" s="96"/>
      <c r="M8" s="96"/>
      <c r="N8" s="96"/>
      <c r="O8" s="96" t="s">
        <v>39</v>
      </c>
      <c r="P8" s="96"/>
      <c r="Q8" s="96"/>
      <c r="R8" s="96" t="s">
        <v>40</v>
      </c>
      <c r="S8" s="96"/>
    </row>
    <row r="9" spans="1:27" ht="21.75" customHeight="1" x14ac:dyDescent="0.2">
      <c r="A9" s="106" t="s">
        <v>34</v>
      </c>
      <c r="B9" s="106"/>
      <c r="C9" s="106"/>
      <c r="D9" s="23">
        <v>4</v>
      </c>
      <c r="E9" s="28">
        <v>1</v>
      </c>
      <c r="F9" s="23">
        <v>0</v>
      </c>
      <c r="G9" s="28">
        <v>0</v>
      </c>
      <c r="H9" s="23">
        <v>0</v>
      </c>
      <c r="I9" s="23">
        <v>3</v>
      </c>
      <c r="J9" s="28">
        <v>7</v>
      </c>
      <c r="K9" s="23">
        <v>2</v>
      </c>
      <c r="L9" s="23">
        <v>1</v>
      </c>
      <c r="M9" s="23">
        <v>9</v>
      </c>
      <c r="N9" s="23">
        <v>3</v>
      </c>
      <c r="O9" s="28">
        <v>0</v>
      </c>
      <c r="P9" s="28">
        <v>6</v>
      </c>
      <c r="Q9" s="23"/>
      <c r="R9" s="23"/>
      <c r="S9" s="23"/>
    </row>
    <row r="10" spans="1:27" ht="11.25" customHeight="1" x14ac:dyDescent="0.2">
      <c r="D10" s="96" t="s">
        <v>156</v>
      </c>
      <c r="E10" s="96"/>
      <c r="F10" s="111" t="s">
        <v>157</v>
      </c>
      <c r="G10" s="111"/>
      <c r="H10" s="111"/>
      <c r="I10" s="111"/>
      <c r="J10" s="111"/>
      <c r="K10" s="111"/>
      <c r="L10" s="111"/>
      <c r="M10" s="112" t="s">
        <v>158</v>
      </c>
      <c r="N10" s="112"/>
      <c r="O10" s="112"/>
      <c r="P10" s="112" t="s">
        <v>159</v>
      </c>
      <c r="Q10" s="112"/>
      <c r="R10" s="112"/>
      <c r="S10" s="112"/>
      <c r="T10" s="96" t="s">
        <v>160</v>
      </c>
      <c r="U10" s="96"/>
      <c r="V10" s="96"/>
      <c r="W10" s="96"/>
    </row>
    <row r="11" spans="1:27" ht="21.75" customHeight="1" x14ac:dyDescent="0.2">
      <c r="A11" s="106" t="s">
        <v>147</v>
      </c>
      <c r="B11" s="106"/>
      <c r="C11" s="106"/>
      <c r="D11" s="107">
        <v>17</v>
      </c>
      <c r="E11" s="109"/>
      <c r="F11" s="110" t="s">
        <v>185</v>
      </c>
      <c r="G11" s="107"/>
      <c r="H11" s="107"/>
      <c r="I11" s="107"/>
      <c r="J11" s="107"/>
      <c r="K11" s="107"/>
      <c r="L11" s="109"/>
      <c r="M11" s="110" t="s">
        <v>171</v>
      </c>
      <c r="N11" s="107"/>
      <c r="O11" s="109"/>
      <c r="P11" s="91"/>
      <c r="Q11" s="107"/>
      <c r="R11" s="107"/>
      <c r="S11" s="89"/>
      <c r="T11" s="110" t="s">
        <v>165</v>
      </c>
      <c r="U11" s="107"/>
      <c r="V11" s="107"/>
      <c r="W11" s="109"/>
    </row>
    <row r="12" spans="1:27" ht="4.5" customHeight="1" x14ac:dyDescent="0.2"/>
    <row r="13" spans="1:27" ht="21.75" customHeight="1" x14ac:dyDescent="0.2">
      <c r="A13" s="106" t="s">
        <v>148</v>
      </c>
      <c r="B13" s="106"/>
      <c r="C13" s="106"/>
      <c r="D13" s="107">
        <v>8</v>
      </c>
      <c r="E13" s="109"/>
      <c r="F13" s="110" t="s">
        <v>183</v>
      </c>
      <c r="G13" s="107"/>
      <c r="H13" s="107"/>
      <c r="I13" s="107"/>
      <c r="J13" s="107"/>
      <c r="K13" s="107"/>
      <c r="L13" s="109"/>
      <c r="M13" s="118" t="s">
        <v>184</v>
      </c>
      <c r="N13" s="119"/>
      <c r="O13" s="120"/>
      <c r="P13" s="91" t="s">
        <v>182</v>
      </c>
      <c r="Q13" s="107"/>
      <c r="R13" s="107"/>
      <c r="S13" s="89"/>
      <c r="T13" s="110" t="s">
        <v>169</v>
      </c>
      <c r="U13" s="107"/>
      <c r="V13" s="107"/>
      <c r="W13" s="109"/>
    </row>
    <row r="14" spans="1:27" ht="4.5" customHeight="1" x14ac:dyDescent="0.2"/>
    <row r="15" spans="1:27" ht="21.75" customHeight="1" x14ac:dyDescent="0.2">
      <c r="A15" s="106" t="s">
        <v>149</v>
      </c>
      <c r="B15" s="106"/>
      <c r="C15" s="106"/>
      <c r="D15" s="29"/>
      <c r="E15" s="29"/>
      <c r="F15" s="29"/>
      <c r="G15" s="29"/>
      <c r="H15" s="29"/>
      <c r="I15" s="29"/>
      <c r="J15" s="29"/>
      <c r="K15" s="42"/>
      <c r="L15" s="29"/>
      <c r="M15" s="29"/>
      <c r="N15" s="29"/>
      <c r="O15" s="116" t="s">
        <v>161</v>
      </c>
      <c r="P15" s="117"/>
      <c r="Q15" s="23">
        <v>5</v>
      </c>
      <c r="R15" s="23">
        <v>1</v>
      </c>
      <c r="S15" s="23">
        <v>7</v>
      </c>
      <c r="T15" s="28">
        <v>7</v>
      </c>
      <c r="U15" s="43">
        <v>0</v>
      </c>
      <c r="V15" s="23">
        <v>1</v>
      </c>
      <c r="W15" s="28">
        <v>0</v>
      </c>
      <c r="X15" s="43">
        <v>1</v>
      </c>
      <c r="Y15" s="23">
        <v>0</v>
      </c>
      <c r="Z15" s="23">
        <v>1</v>
      </c>
      <c r="AA15" s="23">
        <v>0</v>
      </c>
    </row>
    <row r="16" spans="1:27" ht="4.5" customHeight="1" x14ac:dyDescent="0.2"/>
    <row r="17" spans="1:43" ht="21.75" customHeight="1" x14ac:dyDescent="0.2">
      <c r="A17" s="106" t="s">
        <v>150</v>
      </c>
      <c r="B17" s="106"/>
      <c r="C17" s="106"/>
      <c r="D17" s="107" t="s">
        <v>171</v>
      </c>
      <c r="E17" s="107"/>
      <c r="F17" s="107"/>
      <c r="G17" s="107"/>
      <c r="H17" s="107"/>
      <c r="I17" s="107"/>
      <c r="J17" s="107"/>
      <c r="K17" s="107"/>
      <c r="L17" s="107"/>
      <c r="N17" s="88" t="s">
        <v>162</v>
      </c>
      <c r="O17" s="88"/>
      <c r="P17" s="88"/>
      <c r="Q17" s="88"/>
      <c r="R17" s="107" t="s">
        <v>186</v>
      </c>
      <c r="S17" s="107"/>
      <c r="T17" s="107"/>
      <c r="U17" s="107"/>
      <c r="V17" s="107"/>
      <c r="W17" s="107"/>
      <c r="X17" s="107"/>
    </row>
    <row r="18" spans="1:43" ht="4.5" customHeight="1" x14ac:dyDescent="0.2"/>
    <row r="19" spans="1:43" ht="21.75" customHeight="1" x14ac:dyDescent="0.2">
      <c r="A19" s="106" t="s">
        <v>151</v>
      </c>
      <c r="B19" s="106"/>
      <c r="C19" s="106"/>
      <c r="D19" s="97" t="s">
        <v>29</v>
      </c>
      <c r="E19" s="95"/>
      <c r="F19" s="98">
        <v>42370</v>
      </c>
      <c r="G19" s="99"/>
      <c r="H19" s="99"/>
      <c r="I19" s="100"/>
      <c r="J19" s="94" t="s">
        <v>30</v>
      </c>
      <c r="K19" s="95"/>
      <c r="L19" s="98">
        <v>42735</v>
      </c>
      <c r="M19" s="99"/>
      <c r="N19" s="99"/>
      <c r="O19" s="100"/>
    </row>
    <row r="21" spans="1:43" ht="21.75" customHeight="1" x14ac:dyDescent="0.2">
      <c r="A21" s="101" t="s">
        <v>27</v>
      </c>
      <c r="B21" s="101"/>
      <c r="C21" s="101"/>
    </row>
    <row r="22" spans="1:43" ht="7.5" customHeight="1" x14ac:dyDescent="0.2"/>
    <row r="23" spans="1:43" ht="23.25" customHeight="1" x14ac:dyDescent="0.2">
      <c r="A23" s="22" t="s">
        <v>28</v>
      </c>
      <c r="B23" s="94" t="s">
        <v>54</v>
      </c>
      <c r="C23" s="95"/>
      <c r="D23" s="89" t="str">
        <f>D17</f>
        <v>العمرانية</v>
      </c>
      <c r="E23" s="90"/>
      <c r="F23" s="90"/>
      <c r="G23" s="90"/>
      <c r="H23" s="90"/>
      <c r="I23" s="91"/>
      <c r="K23" s="97" t="s">
        <v>29</v>
      </c>
      <c r="L23" s="95"/>
      <c r="M23" s="98">
        <f>F19</f>
        <v>42370</v>
      </c>
      <c r="N23" s="99"/>
      <c r="O23" s="99"/>
      <c r="P23" s="100"/>
      <c r="Q23" s="94" t="s">
        <v>30</v>
      </c>
      <c r="R23" s="95"/>
      <c r="S23" s="98">
        <f>L19</f>
        <v>42735</v>
      </c>
      <c r="T23" s="99"/>
      <c r="U23" s="99"/>
      <c r="V23" s="100"/>
    </row>
    <row r="24" spans="1:43" ht="4.5" customHeight="1" x14ac:dyDescent="0.2"/>
    <row r="25" spans="1:43" ht="23.25" customHeight="1" x14ac:dyDescent="0.2">
      <c r="A25" s="22" t="s">
        <v>31</v>
      </c>
      <c r="B25" s="94" t="s">
        <v>55</v>
      </c>
      <c r="C25" s="95"/>
      <c r="D25" s="89" t="str">
        <f>D3</f>
        <v>ايمن عبد الجواد صابر حامد سليم</v>
      </c>
      <c r="E25" s="90"/>
      <c r="F25" s="90"/>
      <c r="G25" s="90"/>
      <c r="H25" s="90"/>
      <c r="I25" s="90"/>
      <c r="J25" s="90"/>
      <c r="K25" s="91"/>
      <c r="L25" s="22" t="s">
        <v>32</v>
      </c>
      <c r="M25" s="94" t="s">
        <v>56</v>
      </c>
      <c r="N25" s="88"/>
      <c r="O25" s="88"/>
      <c r="P25" s="88"/>
      <c r="Q25" s="88"/>
      <c r="R25" s="95"/>
      <c r="S25" s="23">
        <f>D7</f>
        <v>4</v>
      </c>
      <c r="T25" s="23">
        <f t="shared" ref="T25:Z25" si="0">E7</f>
        <v>5</v>
      </c>
      <c r="U25" s="24">
        <f t="shared" si="0"/>
        <v>8</v>
      </c>
      <c r="V25" s="23">
        <f t="shared" si="0"/>
        <v>6</v>
      </c>
      <c r="W25" s="23">
        <f t="shared" si="0"/>
        <v>5</v>
      </c>
      <c r="X25" s="24">
        <f t="shared" si="0"/>
        <v>4</v>
      </c>
      <c r="Y25" s="23">
        <f t="shared" si="0"/>
        <v>3</v>
      </c>
      <c r="Z25" s="23">
        <f t="shared" si="0"/>
        <v>1</v>
      </c>
      <c r="AA25" s="23">
        <f>L7</f>
        <v>4</v>
      </c>
    </row>
    <row r="26" spans="1:43" ht="14.25" customHeight="1" x14ac:dyDescent="0.2">
      <c r="A26" s="25"/>
      <c r="B26" s="25"/>
      <c r="C26" s="25"/>
      <c r="D26" s="96" t="s">
        <v>35</v>
      </c>
      <c r="E26" s="96"/>
      <c r="F26" s="96" t="s">
        <v>36</v>
      </c>
      <c r="G26" s="96"/>
      <c r="H26" s="96" t="s">
        <v>37</v>
      </c>
      <c r="I26" s="96"/>
      <c r="J26" s="96"/>
      <c r="K26" s="96" t="s">
        <v>38</v>
      </c>
      <c r="L26" s="96"/>
      <c r="M26" s="96"/>
      <c r="N26" s="96"/>
      <c r="O26" s="96" t="s">
        <v>39</v>
      </c>
      <c r="P26" s="96"/>
      <c r="Q26" s="96"/>
      <c r="R26" s="96" t="s">
        <v>40</v>
      </c>
      <c r="S26" s="96"/>
      <c r="U26" s="25"/>
      <c r="X26" s="26"/>
      <c r="AB26" s="20"/>
      <c r="AC26" s="20"/>
      <c r="AD26" s="20"/>
      <c r="AE26" s="20"/>
      <c r="AF26" s="25"/>
      <c r="AG26" s="27"/>
      <c r="AH26" s="27"/>
      <c r="AI26" s="25"/>
      <c r="AJ26" s="25"/>
      <c r="AK26" s="27"/>
      <c r="AL26" s="27"/>
      <c r="AM26" s="25"/>
      <c r="AN26" s="25"/>
      <c r="AO26" s="27"/>
      <c r="AP26" s="27"/>
      <c r="AQ26" s="27"/>
    </row>
    <row r="27" spans="1:43" ht="23.25" customHeight="1" x14ac:dyDescent="0.2">
      <c r="A27" s="22" t="s">
        <v>33</v>
      </c>
      <c r="B27" s="21" t="s">
        <v>34</v>
      </c>
      <c r="D27" s="23">
        <f>D9</f>
        <v>4</v>
      </c>
      <c r="E27" s="28">
        <f t="shared" ref="E27:P27" si="1">E9</f>
        <v>1</v>
      </c>
      <c r="F27" s="23">
        <f t="shared" si="1"/>
        <v>0</v>
      </c>
      <c r="G27" s="28">
        <f t="shared" si="1"/>
        <v>0</v>
      </c>
      <c r="H27" s="23">
        <f t="shared" si="1"/>
        <v>0</v>
      </c>
      <c r="I27" s="23">
        <f t="shared" si="1"/>
        <v>3</v>
      </c>
      <c r="J27" s="28">
        <f t="shared" si="1"/>
        <v>7</v>
      </c>
      <c r="K27" s="23">
        <f t="shared" si="1"/>
        <v>2</v>
      </c>
      <c r="L27" s="23">
        <f t="shared" si="1"/>
        <v>1</v>
      </c>
      <c r="M27" s="23">
        <f t="shared" si="1"/>
        <v>9</v>
      </c>
      <c r="N27" s="23">
        <f t="shared" si="1"/>
        <v>3</v>
      </c>
      <c r="O27" s="28">
        <f t="shared" si="1"/>
        <v>0</v>
      </c>
      <c r="P27" s="28">
        <f t="shared" si="1"/>
        <v>6</v>
      </c>
      <c r="Q27" s="23"/>
      <c r="R27" s="23"/>
      <c r="S27" s="23"/>
    </row>
    <row r="28" spans="1:43" ht="6.75" customHeight="1" x14ac:dyDescent="0.2"/>
    <row r="29" spans="1:43" ht="23.25" customHeight="1" x14ac:dyDescent="0.2">
      <c r="A29" s="22" t="s">
        <v>41</v>
      </c>
      <c r="B29" s="94" t="s">
        <v>42</v>
      </c>
      <c r="C29" s="88"/>
      <c r="D29" s="88"/>
      <c r="E29" s="88"/>
      <c r="F29" s="88"/>
      <c r="G29" s="95"/>
      <c r="H29" s="29"/>
      <c r="I29" s="23"/>
      <c r="J29" s="29"/>
      <c r="K29" s="29"/>
      <c r="L29" s="23"/>
      <c r="M29" s="29"/>
      <c r="N29" s="29"/>
      <c r="O29" s="29"/>
      <c r="P29" s="29"/>
      <c r="Q29" s="23"/>
      <c r="R29" s="23"/>
      <c r="S29" s="94" t="s">
        <v>43</v>
      </c>
      <c r="T29" s="88"/>
      <c r="U29" s="88"/>
    </row>
    <row r="30" spans="1:43" ht="7.5" customHeight="1" x14ac:dyDescent="0.2"/>
    <row r="31" spans="1:43" ht="23.25" customHeight="1" x14ac:dyDescent="0.2">
      <c r="A31" s="79" t="s">
        <v>45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1"/>
      <c r="Q31" s="89" t="s">
        <v>44</v>
      </c>
      <c r="R31" s="90"/>
      <c r="S31" s="90"/>
      <c r="T31" s="90"/>
      <c r="U31" s="90"/>
      <c r="V31" s="90"/>
      <c r="W31" s="90"/>
      <c r="X31" s="90"/>
      <c r="Y31" s="90"/>
      <c r="Z31" s="90"/>
      <c r="AA31" s="91"/>
    </row>
    <row r="32" spans="1:43" ht="7.5" customHeight="1" x14ac:dyDescent="0.2"/>
    <row r="33" spans="1:27" ht="23.25" customHeight="1" x14ac:dyDescent="0.2">
      <c r="A33" s="22" t="s">
        <v>46</v>
      </c>
      <c r="B33" s="102" t="s">
        <v>47</v>
      </c>
      <c r="C33" s="70"/>
      <c r="D33" s="70"/>
      <c r="E33" s="70"/>
      <c r="F33" s="70"/>
      <c r="G33" s="70"/>
      <c r="H33" s="70"/>
      <c r="I33" s="70"/>
      <c r="J33" s="70"/>
      <c r="K33" s="97" t="s">
        <v>48</v>
      </c>
      <c r="L33" s="97"/>
      <c r="M33" s="97"/>
      <c r="N33" s="97"/>
      <c r="O33" s="97"/>
      <c r="Q33" s="103">
        <f>P109</f>
        <v>38559.160000000003</v>
      </c>
      <c r="R33" s="104"/>
      <c r="S33" s="104"/>
      <c r="T33" s="104"/>
      <c r="U33" s="104"/>
      <c r="V33" s="104"/>
      <c r="W33" s="104"/>
      <c r="X33" s="104"/>
      <c r="Y33" s="104"/>
      <c r="Z33" s="104"/>
      <c r="AA33" s="105"/>
    </row>
    <row r="34" spans="1:27" ht="7.5" customHeight="1" x14ac:dyDescent="0.2"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ht="23.25" customHeight="1" x14ac:dyDescent="0.2">
      <c r="A35" s="22" t="s">
        <v>49</v>
      </c>
      <c r="B35" s="102" t="s">
        <v>50</v>
      </c>
      <c r="C35" s="70"/>
      <c r="D35" s="70"/>
      <c r="E35" s="70"/>
      <c r="F35" s="70"/>
      <c r="G35" s="70"/>
      <c r="H35" s="70"/>
      <c r="I35" s="70"/>
      <c r="J35" s="70"/>
      <c r="K35" s="97" t="s">
        <v>51</v>
      </c>
      <c r="L35" s="97"/>
      <c r="M35" s="97"/>
      <c r="N35" s="97"/>
      <c r="O35" s="97"/>
      <c r="Q35" s="103"/>
      <c r="R35" s="104"/>
      <c r="S35" s="104"/>
      <c r="T35" s="104"/>
      <c r="U35" s="104"/>
      <c r="V35" s="104"/>
      <c r="W35" s="104"/>
      <c r="X35" s="104"/>
      <c r="Y35" s="104"/>
      <c r="Z35" s="104"/>
      <c r="AA35" s="105"/>
    </row>
    <row r="36" spans="1:27" ht="7.5" customHeight="1" x14ac:dyDescent="0.2">
      <c r="B36" s="102"/>
      <c r="C36" s="70"/>
      <c r="D36" s="70"/>
      <c r="E36" s="7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ht="23.25" customHeight="1" x14ac:dyDescent="0.2">
      <c r="A37" s="22" t="s">
        <v>58</v>
      </c>
      <c r="B37" s="102" t="s">
        <v>52</v>
      </c>
      <c r="C37" s="70"/>
      <c r="D37" s="70"/>
      <c r="E37" s="70"/>
      <c r="F37" s="70"/>
      <c r="G37" s="70"/>
      <c r="H37" s="70"/>
      <c r="I37" s="70"/>
      <c r="J37" s="70"/>
      <c r="K37" s="97" t="s">
        <v>53</v>
      </c>
      <c r="L37" s="97"/>
      <c r="M37" s="97"/>
      <c r="N37" s="97"/>
      <c r="O37" s="97"/>
      <c r="Q37" s="103"/>
      <c r="R37" s="104"/>
      <c r="S37" s="104"/>
      <c r="T37" s="104"/>
      <c r="U37" s="104"/>
      <c r="V37" s="104"/>
      <c r="W37" s="104"/>
      <c r="X37" s="104"/>
      <c r="Y37" s="104"/>
      <c r="Z37" s="104"/>
      <c r="AA37" s="105"/>
    </row>
    <row r="38" spans="1:27" ht="7.5" customHeight="1" x14ac:dyDescent="0.2">
      <c r="B38" s="102"/>
      <c r="C38" s="70"/>
      <c r="D38" s="70"/>
      <c r="E38" s="7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1:27" ht="23.25" customHeight="1" x14ac:dyDescent="0.2">
      <c r="A39" s="22" t="s">
        <v>59</v>
      </c>
      <c r="B39" s="102" t="s">
        <v>57</v>
      </c>
      <c r="C39" s="70"/>
      <c r="D39" s="70"/>
      <c r="E39" s="70"/>
      <c r="F39" s="70"/>
      <c r="G39" s="70"/>
      <c r="H39" s="70"/>
      <c r="I39" s="70"/>
      <c r="J39" s="70"/>
      <c r="K39" s="97" t="s">
        <v>60</v>
      </c>
      <c r="L39" s="97"/>
      <c r="M39" s="97"/>
      <c r="N39" s="97"/>
      <c r="O39" s="97"/>
      <c r="Q39" s="103"/>
      <c r="R39" s="104"/>
      <c r="S39" s="104"/>
      <c r="T39" s="104"/>
      <c r="U39" s="104"/>
      <c r="V39" s="104"/>
      <c r="W39" s="104"/>
      <c r="X39" s="104"/>
      <c r="Y39" s="104"/>
      <c r="Z39" s="104"/>
      <c r="AA39" s="105"/>
    </row>
    <row r="40" spans="1:27" ht="7.5" customHeight="1" x14ac:dyDescent="0.2">
      <c r="B40" s="102"/>
      <c r="C40" s="70"/>
      <c r="D40" s="70"/>
      <c r="E40" s="7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1:27" ht="23.25" customHeight="1" x14ac:dyDescent="0.2">
      <c r="A41" s="22" t="s">
        <v>62</v>
      </c>
      <c r="B41" s="102" t="s">
        <v>140</v>
      </c>
      <c r="C41" s="70"/>
      <c r="D41" s="70"/>
      <c r="E41" s="70"/>
      <c r="F41" s="70"/>
      <c r="G41" s="70"/>
      <c r="H41" s="70"/>
      <c r="I41" s="70"/>
      <c r="J41" s="70"/>
      <c r="K41" s="92" t="s">
        <v>61</v>
      </c>
      <c r="L41" s="92"/>
      <c r="M41" s="92"/>
      <c r="N41" s="92"/>
      <c r="O41" s="92"/>
      <c r="Q41" s="103">
        <f>Q33+Q35+Q37+Q39</f>
        <v>38559.160000000003</v>
      </c>
      <c r="R41" s="104"/>
      <c r="S41" s="104"/>
      <c r="T41" s="104"/>
      <c r="U41" s="104"/>
      <c r="V41" s="104"/>
      <c r="W41" s="104"/>
      <c r="X41" s="104"/>
      <c r="Y41" s="104"/>
      <c r="Z41" s="104"/>
      <c r="AA41" s="105"/>
    </row>
    <row r="42" spans="1:27" ht="7.5" customHeight="1" x14ac:dyDescent="0.2"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1:27" ht="23.25" customHeight="1" x14ac:dyDescent="0.2">
      <c r="A43" s="22" t="s">
        <v>63</v>
      </c>
      <c r="B43" s="102" t="s">
        <v>64</v>
      </c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Q43" s="103">
        <v>-6500</v>
      </c>
      <c r="R43" s="104"/>
      <c r="S43" s="104"/>
      <c r="T43" s="104"/>
      <c r="U43" s="104"/>
      <c r="V43" s="104"/>
      <c r="W43" s="104"/>
      <c r="X43" s="104"/>
      <c r="Y43" s="104"/>
      <c r="Z43" s="104"/>
      <c r="AA43" s="105"/>
    </row>
    <row r="44" spans="1:27" ht="7.5" customHeight="1" x14ac:dyDescent="0.2"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spans="1:27" ht="23.25" customHeight="1" x14ac:dyDescent="0.2">
      <c r="A45" s="22" t="s">
        <v>65</v>
      </c>
      <c r="B45" s="102" t="s">
        <v>66</v>
      </c>
      <c r="C45" s="70"/>
      <c r="D45" s="70"/>
      <c r="E45" s="70"/>
      <c r="F45" s="70"/>
      <c r="G45" s="70"/>
      <c r="H45" s="70"/>
      <c r="I45" s="70"/>
      <c r="J45" s="70"/>
      <c r="K45" s="92" t="s">
        <v>61</v>
      </c>
      <c r="L45" s="92"/>
      <c r="M45" s="92"/>
      <c r="N45" s="92"/>
      <c r="O45" s="92"/>
      <c r="Q45" s="103">
        <f>Q41+Q43</f>
        <v>32059.160000000003</v>
      </c>
      <c r="R45" s="104"/>
      <c r="S45" s="104"/>
      <c r="T45" s="104"/>
      <c r="U45" s="104"/>
      <c r="V45" s="104"/>
      <c r="W45" s="104"/>
      <c r="X45" s="104"/>
      <c r="Y45" s="104"/>
      <c r="Z45" s="104"/>
      <c r="AA45" s="105"/>
    </row>
    <row r="46" spans="1:27" ht="7.5" customHeight="1" x14ac:dyDescent="0.2"/>
    <row r="47" spans="1:27" ht="23.25" customHeight="1" x14ac:dyDescent="0.2">
      <c r="A47" s="22" t="s">
        <v>67</v>
      </c>
      <c r="B47" s="102" t="s">
        <v>68</v>
      </c>
      <c r="C47" s="70"/>
      <c r="D47" s="70"/>
      <c r="E47" s="70"/>
      <c r="K47" s="92" t="s">
        <v>61</v>
      </c>
      <c r="L47" s="92"/>
      <c r="M47" s="92"/>
      <c r="N47" s="92"/>
      <c r="O47" s="92"/>
      <c r="Q47" s="103">
        <f>D126</f>
        <v>3633.8740000000007</v>
      </c>
      <c r="R47" s="104"/>
      <c r="S47" s="104"/>
      <c r="T47" s="104"/>
      <c r="U47" s="104"/>
      <c r="V47" s="104"/>
      <c r="W47" s="104"/>
      <c r="X47" s="104"/>
      <c r="Y47" s="104"/>
      <c r="Z47" s="104"/>
      <c r="AA47" s="105"/>
    </row>
    <row r="48" spans="1:27" ht="15.75" customHeight="1" x14ac:dyDescent="0.2">
      <c r="A48" s="88" t="s">
        <v>69</v>
      </c>
      <c r="B48" s="88"/>
      <c r="C48" s="88"/>
      <c r="D48" s="27"/>
      <c r="E48" s="27"/>
    </row>
    <row r="49" spans="1:27" ht="23.25" customHeight="1" x14ac:dyDescent="0.2">
      <c r="A49" s="22" t="s">
        <v>70</v>
      </c>
      <c r="B49" s="31" t="s">
        <v>72</v>
      </c>
      <c r="C49" s="27"/>
      <c r="D49" s="27"/>
      <c r="E49" s="27"/>
      <c r="F49" s="27"/>
      <c r="G49" s="27"/>
      <c r="H49" s="27"/>
      <c r="I49" s="27"/>
      <c r="J49" s="27"/>
      <c r="Q49" s="103"/>
      <c r="R49" s="104"/>
      <c r="S49" s="104"/>
      <c r="T49" s="104"/>
      <c r="U49" s="104"/>
      <c r="V49" s="104"/>
      <c r="W49" s="104"/>
      <c r="X49" s="104"/>
      <c r="Y49" s="104"/>
      <c r="Z49" s="104"/>
      <c r="AA49" s="105"/>
    </row>
    <row r="50" spans="1:27" ht="18" customHeight="1" x14ac:dyDescent="0.2">
      <c r="A50" s="27"/>
      <c r="B50" s="27" t="s">
        <v>71</v>
      </c>
      <c r="C50" s="27"/>
      <c r="D50" s="27"/>
      <c r="E50" s="27"/>
      <c r="K50" s="92" t="s">
        <v>61</v>
      </c>
      <c r="L50" s="92"/>
      <c r="M50" s="92"/>
      <c r="N50" s="92"/>
      <c r="O50" s="92"/>
    </row>
    <row r="51" spans="1:27" ht="23.25" customHeight="1" x14ac:dyDescent="0.2">
      <c r="A51" s="22" t="s">
        <v>73</v>
      </c>
      <c r="B51" s="102" t="s">
        <v>74</v>
      </c>
      <c r="C51" s="70"/>
      <c r="D51" s="70"/>
      <c r="E51" s="70"/>
      <c r="F51" s="70"/>
      <c r="G51" s="70"/>
      <c r="H51" s="70"/>
      <c r="I51" s="70"/>
      <c r="J51" s="70"/>
      <c r="K51" s="70"/>
      <c r="Q51" s="103"/>
      <c r="R51" s="104"/>
      <c r="S51" s="104"/>
      <c r="T51" s="104"/>
      <c r="U51" s="104"/>
      <c r="V51" s="104"/>
      <c r="W51" s="104"/>
      <c r="X51" s="104"/>
      <c r="Y51" s="104"/>
      <c r="Z51" s="104"/>
      <c r="AA51" s="105"/>
    </row>
    <row r="52" spans="1:27" ht="7.5" customHeight="1" x14ac:dyDescent="0.2">
      <c r="A52" s="27"/>
      <c r="B52" s="70"/>
      <c r="C52" s="70"/>
      <c r="D52" s="70"/>
      <c r="E52" s="70"/>
    </row>
    <row r="53" spans="1:27" ht="23.25" customHeight="1" x14ac:dyDescent="0.2">
      <c r="A53" s="22" t="s">
        <v>75</v>
      </c>
      <c r="C53" s="89" t="s">
        <v>76</v>
      </c>
      <c r="D53" s="90"/>
      <c r="E53" s="90"/>
      <c r="F53" s="90"/>
      <c r="G53" s="90"/>
      <c r="H53" s="90"/>
      <c r="I53" s="90"/>
      <c r="J53" s="90"/>
      <c r="K53" s="91"/>
      <c r="L53" s="92" t="s">
        <v>61</v>
      </c>
      <c r="M53" s="92"/>
      <c r="N53" s="92"/>
      <c r="O53" s="32"/>
      <c r="Q53" s="103">
        <f>Q47-Q49-Q51</f>
        <v>3633.8740000000007</v>
      </c>
      <c r="R53" s="104"/>
      <c r="S53" s="104"/>
      <c r="T53" s="104"/>
      <c r="U53" s="104"/>
      <c r="V53" s="104"/>
      <c r="W53" s="104"/>
      <c r="X53" s="104"/>
      <c r="Y53" s="104"/>
      <c r="Z53" s="104"/>
      <c r="AA53" s="105"/>
    </row>
    <row r="54" spans="1:27" ht="15.75" customHeight="1" x14ac:dyDescent="0.2">
      <c r="A54" s="88" t="s">
        <v>77</v>
      </c>
      <c r="B54" s="88"/>
      <c r="C54" s="88"/>
      <c r="D54" s="27"/>
      <c r="E54" s="27"/>
    </row>
    <row r="55" spans="1:27" ht="23.25" customHeight="1" x14ac:dyDescent="0.2">
      <c r="A55" s="22" t="s">
        <v>78</v>
      </c>
      <c r="B55" s="102" t="s">
        <v>79</v>
      </c>
      <c r="C55" s="70"/>
      <c r="D55" s="70"/>
      <c r="E55" s="70"/>
      <c r="F55" s="70"/>
      <c r="G55" s="70"/>
      <c r="H55" s="70"/>
      <c r="I55" s="70"/>
      <c r="J55" s="70"/>
      <c r="K55" s="70"/>
      <c r="Q55" s="103"/>
      <c r="R55" s="104"/>
      <c r="S55" s="104"/>
      <c r="T55" s="104"/>
      <c r="U55" s="104"/>
      <c r="V55" s="104"/>
      <c r="W55" s="104"/>
      <c r="X55" s="104"/>
      <c r="Y55" s="104"/>
      <c r="Z55" s="104"/>
      <c r="AA55" s="105"/>
    </row>
    <row r="56" spans="1:27" ht="7.5" customHeight="1" x14ac:dyDescent="0.2">
      <c r="A56" s="27"/>
      <c r="B56" s="70"/>
      <c r="C56" s="70"/>
      <c r="D56" s="70"/>
      <c r="E56" s="70"/>
    </row>
    <row r="57" spans="1:27" ht="23.25" customHeight="1" x14ac:dyDescent="0.2">
      <c r="A57" s="22" t="s">
        <v>80</v>
      </c>
      <c r="B57" s="102" t="s">
        <v>81</v>
      </c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Q57" s="103"/>
      <c r="R57" s="104"/>
      <c r="S57" s="104"/>
      <c r="T57" s="104"/>
      <c r="U57" s="104"/>
      <c r="V57" s="104"/>
      <c r="W57" s="104"/>
      <c r="X57" s="104"/>
      <c r="Y57" s="104"/>
      <c r="Z57" s="104"/>
      <c r="AA57" s="105"/>
    </row>
    <row r="58" spans="1:27" ht="7.5" customHeight="1" x14ac:dyDescent="0.2">
      <c r="A58" s="27"/>
      <c r="B58" s="70"/>
      <c r="C58" s="70"/>
      <c r="D58" s="70"/>
      <c r="E58" s="70"/>
    </row>
    <row r="59" spans="1:27" ht="23.25" customHeight="1" x14ac:dyDescent="0.2">
      <c r="A59" s="22" t="s">
        <v>83</v>
      </c>
      <c r="B59" s="102" t="s">
        <v>82</v>
      </c>
      <c r="C59" s="70"/>
      <c r="D59" s="70"/>
      <c r="E59" s="70"/>
      <c r="F59" s="70"/>
      <c r="G59" s="70"/>
      <c r="H59" s="70"/>
      <c r="I59" s="70"/>
      <c r="J59" s="70"/>
      <c r="K59" s="70"/>
      <c r="Q59" s="103"/>
      <c r="R59" s="104"/>
      <c r="S59" s="104"/>
      <c r="T59" s="104"/>
      <c r="U59" s="104"/>
      <c r="V59" s="104"/>
      <c r="W59" s="104"/>
      <c r="X59" s="104"/>
      <c r="Y59" s="104"/>
      <c r="Z59" s="104"/>
      <c r="AA59" s="105"/>
    </row>
    <row r="60" spans="1:27" ht="7.5" customHeight="1" x14ac:dyDescent="0.2">
      <c r="A60" s="27"/>
      <c r="B60" s="70"/>
      <c r="C60" s="70"/>
      <c r="D60" s="70"/>
      <c r="E60" s="70"/>
    </row>
    <row r="61" spans="1:27" ht="23.25" customHeight="1" x14ac:dyDescent="0.2">
      <c r="A61" s="22" t="s">
        <v>84</v>
      </c>
      <c r="B61" s="102" t="s">
        <v>87</v>
      </c>
      <c r="C61" s="70"/>
      <c r="D61" s="70"/>
      <c r="E61" s="70"/>
      <c r="F61" s="70"/>
      <c r="G61" s="70"/>
      <c r="H61" s="70"/>
      <c r="I61" s="70"/>
      <c r="J61" s="70"/>
      <c r="K61" s="70"/>
      <c r="L61" s="70"/>
      <c r="Q61" s="103">
        <f>Q53</f>
        <v>3633.8740000000007</v>
      </c>
      <c r="R61" s="104"/>
      <c r="S61" s="104"/>
      <c r="T61" s="104"/>
      <c r="U61" s="104"/>
      <c r="V61" s="104"/>
      <c r="W61" s="104"/>
      <c r="X61" s="104"/>
      <c r="Y61" s="104"/>
      <c r="Z61" s="104"/>
      <c r="AA61" s="105"/>
    </row>
    <row r="62" spans="1:27" ht="7.5" customHeight="1" x14ac:dyDescent="0.2">
      <c r="A62" s="27"/>
      <c r="B62" s="70"/>
      <c r="C62" s="70"/>
      <c r="D62" s="70"/>
      <c r="E62" s="70"/>
    </row>
    <row r="63" spans="1:27" ht="23.25" customHeight="1" x14ac:dyDescent="0.2">
      <c r="A63" s="22" t="s">
        <v>85</v>
      </c>
      <c r="B63" s="102" t="s">
        <v>88</v>
      </c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Q63" s="103"/>
      <c r="R63" s="104"/>
      <c r="S63" s="104"/>
      <c r="T63" s="104"/>
      <c r="U63" s="104"/>
      <c r="V63" s="104"/>
      <c r="W63" s="104"/>
      <c r="X63" s="104"/>
      <c r="Y63" s="104"/>
      <c r="Z63" s="104"/>
      <c r="AA63" s="105"/>
    </row>
    <row r="64" spans="1:27" ht="7.5" customHeight="1" x14ac:dyDescent="0.2">
      <c r="A64" s="27"/>
      <c r="B64" s="70"/>
      <c r="C64" s="70"/>
      <c r="D64" s="70"/>
      <c r="E64" s="70"/>
    </row>
    <row r="65" spans="1:34" ht="23.25" customHeight="1" x14ac:dyDescent="0.2">
      <c r="A65" s="22" t="s">
        <v>86</v>
      </c>
      <c r="B65" s="31" t="s">
        <v>89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92" t="s">
        <v>61</v>
      </c>
      <c r="P65" s="108"/>
      <c r="Q65" s="103"/>
      <c r="R65" s="104"/>
      <c r="S65" s="104"/>
      <c r="T65" s="104"/>
      <c r="U65" s="104"/>
      <c r="V65" s="104"/>
      <c r="W65" s="104"/>
      <c r="X65" s="104"/>
      <c r="Y65" s="104"/>
      <c r="Z65" s="104"/>
      <c r="AA65" s="105"/>
    </row>
    <row r="66" spans="1:34" ht="7.5" customHeight="1" x14ac:dyDescent="0.2">
      <c r="A66" s="27"/>
      <c r="B66" s="70"/>
      <c r="C66" s="70"/>
      <c r="D66" s="70"/>
      <c r="E66" s="70"/>
    </row>
    <row r="67" spans="1:34" ht="23.25" customHeight="1" x14ac:dyDescent="0.2">
      <c r="A67" s="22" t="s">
        <v>90</v>
      </c>
      <c r="C67" s="89" t="s">
        <v>91</v>
      </c>
      <c r="D67" s="90"/>
      <c r="E67" s="90"/>
      <c r="F67" s="90"/>
      <c r="G67" s="90"/>
      <c r="H67" s="90"/>
      <c r="I67" s="90"/>
      <c r="J67" s="90"/>
      <c r="K67" s="91"/>
      <c r="L67" s="92"/>
      <c r="M67" s="92"/>
      <c r="N67" s="92"/>
      <c r="O67" s="32"/>
      <c r="Q67" s="103">
        <f>Q55+Q57+Q59+Q61+Q63+Q65</f>
        <v>3633.8740000000007</v>
      </c>
      <c r="R67" s="104"/>
      <c r="S67" s="104"/>
      <c r="T67" s="104"/>
      <c r="U67" s="104"/>
      <c r="V67" s="104"/>
      <c r="W67" s="104"/>
      <c r="X67" s="104"/>
      <c r="Y67" s="104"/>
      <c r="Z67" s="104"/>
      <c r="AA67" s="105"/>
    </row>
    <row r="68" spans="1:34" ht="7.5" customHeight="1" x14ac:dyDescent="0.2">
      <c r="A68" s="27"/>
      <c r="B68" s="70"/>
      <c r="C68" s="70"/>
      <c r="D68" s="70"/>
      <c r="E68" s="70"/>
    </row>
    <row r="69" spans="1:34" ht="23.25" customHeight="1" x14ac:dyDescent="0.2">
      <c r="A69" s="22" t="s">
        <v>92</v>
      </c>
      <c r="C69" s="107" t="s">
        <v>139</v>
      </c>
      <c r="D69" s="107"/>
      <c r="E69" s="107"/>
      <c r="F69" s="107"/>
      <c r="G69" s="107"/>
      <c r="H69" s="107"/>
      <c r="I69" s="107"/>
      <c r="J69" s="107"/>
      <c r="K69" s="107"/>
      <c r="L69" s="32"/>
      <c r="M69" s="32"/>
      <c r="N69" s="32"/>
      <c r="O69" s="32"/>
      <c r="Q69" s="103">
        <f>Q53-Q67</f>
        <v>0</v>
      </c>
      <c r="R69" s="104"/>
      <c r="S69" s="104"/>
      <c r="T69" s="104"/>
      <c r="U69" s="104"/>
      <c r="V69" s="104"/>
      <c r="W69" s="104"/>
      <c r="X69" s="104"/>
      <c r="Y69" s="104"/>
      <c r="Z69" s="104"/>
      <c r="AA69" s="105"/>
    </row>
    <row r="70" spans="1:34" ht="7.5" customHeight="1" x14ac:dyDescent="0.2">
      <c r="A70" s="27"/>
      <c r="B70" s="70"/>
      <c r="C70" s="70"/>
      <c r="D70" s="70"/>
      <c r="E70" s="70"/>
    </row>
    <row r="71" spans="1:34" ht="23.25" customHeight="1" x14ac:dyDescent="0.2">
      <c r="A71" s="22" t="s">
        <v>85</v>
      </c>
      <c r="B71" s="102" t="s">
        <v>93</v>
      </c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Q71" s="103"/>
      <c r="R71" s="104"/>
      <c r="S71" s="104"/>
      <c r="T71" s="104"/>
      <c r="U71" s="104"/>
      <c r="V71" s="104"/>
      <c r="W71" s="104"/>
      <c r="X71" s="104"/>
      <c r="Y71" s="104"/>
      <c r="Z71" s="104"/>
      <c r="AA71" s="105"/>
    </row>
    <row r="74" spans="1:34" ht="27.75" customHeight="1" x14ac:dyDescent="0.2">
      <c r="A74" s="89" t="s">
        <v>26</v>
      </c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1"/>
    </row>
    <row r="75" spans="1:34" ht="24.75" customHeight="1" x14ac:dyDescent="0.2">
      <c r="A75" s="21" t="s">
        <v>94</v>
      </c>
    </row>
    <row r="76" spans="1:34" ht="26.25" customHeight="1" x14ac:dyDescent="0.2">
      <c r="A76" s="92" t="s">
        <v>61</v>
      </c>
      <c r="B76" s="92"/>
      <c r="C76" s="92"/>
      <c r="D76" s="92"/>
      <c r="E76" s="92"/>
      <c r="N76" s="21" t="s">
        <v>96</v>
      </c>
      <c r="P76" s="93" t="s">
        <v>44</v>
      </c>
      <c r="Q76" s="93"/>
      <c r="R76" s="93"/>
      <c r="S76" s="93"/>
      <c r="T76" s="93"/>
      <c r="U76" s="93"/>
      <c r="V76" s="93" t="s">
        <v>95</v>
      </c>
      <c r="W76" s="93"/>
      <c r="X76" s="93"/>
      <c r="Y76" s="93"/>
      <c r="Z76" s="93"/>
      <c r="AA76" s="93"/>
      <c r="AE76" s="32"/>
      <c r="AF76" s="32"/>
      <c r="AG76" s="32"/>
      <c r="AH76" s="32"/>
    </row>
    <row r="77" spans="1:34" x14ac:dyDescent="0.2">
      <c r="A77" s="70" t="s">
        <v>98</v>
      </c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N77" s="22" t="s">
        <v>97</v>
      </c>
      <c r="P77" s="83">
        <v>48964</v>
      </c>
      <c r="Q77" s="84"/>
      <c r="R77" s="84"/>
      <c r="S77" s="84"/>
      <c r="T77" s="84"/>
      <c r="U77" s="85"/>
      <c r="V77" s="72">
        <v>35335</v>
      </c>
      <c r="W77" s="72"/>
      <c r="X77" s="72"/>
      <c r="Y77" s="72"/>
      <c r="Z77" s="72"/>
      <c r="AA77" s="74"/>
    </row>
    <row r="78" spans="1:34" ht="7.5" customHeight="1" x14ac:dyDescent="0.2">
      <c r="A78" s="27"/>
      <c r="B78" s="70"/>
      <c r="C78" s="70"/>
      <c r="D78" s="70"/>
      <c r="E78" s="70"/>
      <c r="F78" s="27"/>
      <c r="G78" s="27"/>
      <c r="H78" s="27"/>
      <c r="I78" s="27"/>
      <c r="J78" s="27"/>
      <c r="K78" s="27"/>
      <c r="L78" s="27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1:34" x14ac:dyDescent="0.2">
      <c r="A79" s="70" t="s">
        <v>99</v>
      </c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N79" s="22" t="s">
        <v>100</v>
      </c>
      <c r="P79" s="71"/>
      <c r="Q79" s="72"/>
      <c r="R79" s="72"/>
      <c r="S79" s="72"/>
      <c r="T79" s="72"/>
      <c r="U79" s="73"/>
      <c r="V79" s="72"/>
      <c r="W79" s="72"/>
      <c r="X79" s="72"/>
      <c r="Y79" s="72"/>
      <c r="Z79" s="72"/>
      <c r="AA79" s="74"/>
    </row>
    <row r="80" spans="1:34" ht="7.5" customHeight="1" x14ac:dyDescent="0.2">
      <c r="A80" s="27"/>
      <c r="B80" s="70"/>
      <c r="C80" s="70"/>
      <c r="D80" s="70"/>
      <c r="E80" s="70"/>
      <c r="F80" s="27"/>
      <c r="G80" s="27"/>
      <c r="H80" s="27"/>
      <c r="I80" s="27"/>
      <c r="J80" s="27"/>
      <c r="K80" s="27"/>
      <c r="L80" s="27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1:27" x14ac:dyDescent="0.2">
      <c r="A81" s="70" t="s">
        <v>101</v>
      </c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N81" s="22" t="s">
        <v>104</v>
      </c>
      <c r="P81" s="71"/>
      <c r="Q81" s="72"/>
      <c r="R81" s="72"/>
      <c r="S81" s="72"/>
      <c r="T81" s="72"/>
      <c r="U81" s="73"/>
      <c r="V81" s="72"/>
      <c r="W81" s="72"/>
      <c r="X81" s="72"/>
      <c r="Y81" s="72"/>
      <c r="Z81" s="72"/>
      <c r="AA81" s="74"/>
    </row>
    <row r="82" spans="1:27" ht="7.5" customHeight="1" x14ac:dyDescent="0.2">
      <c r="A82" s="27"/>
      <c r="B82" s="70"/>
      <c r="C82" s="70"/>
      <c r="D82" s="70"/>
      <c r="E82" s="70"/>
      <c r="F82" s="27"/>
      <c r="G82" s="27"/>
      <c r="H82" s="27"/>
      <c r="I82" s="27"/>
      <c r="J82" s="27"/>
      <c r="K82" s="27"/>
      <c r="L82" s="27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1:27" x14ac:dyDescent="0.2">
      <c r="A83" s="70" t="s">
        <v>102</v>
      </c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N83" s="22" t="s">
        <v>105</v>
      </c>
      <c r="P83" s="71"/>
      <c r="Q83" s="72"/>
      <c r="R83" s="72"/>
      <c r="S83" s="72"/>
      <c r="T83" s="72"/>
      <c r="U83" s="73"/>
      <c r="V83" s="72"/>
      <c r="W83" s="72"/>
      <c r="X83" s="72"/>
      <c r="Y83" s="72"/>
      <c r="Z83" s="72"/>
      <c r="AA83" s="74"/>
    </row>
    <row r="84" spans="1:27" ht="18" customHeight="1" x14ac:dyDescent="0.2">
      <c r="A84" s="27" t="s">
        <v>103</v>
      </c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spans="1:27" x14ac:dyDescent="0.2">
      <c r="A85" s="70" t="s">
        <v>106</v>
      </c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N85" s="22" t="s">
        <v>108</v>
      </c>
      <c r="P85" s="71"/>
      <c r="Q85" s="72"/>
      <c r="R85" s="72"/>
      <c r="S85" s="72"/>
      <c r="T85" s="72"/>
      <c r="U85" s="73"/>
      <c r="V85" s="72"/>
      <c r="W85" s="72"/>
      <c r="X85" s="72"/>
      <c r="Y85" s="72"/>
      <c r="Z85" s="72"/>
      <c r="AA85" s="74"/>
    </row>
    <row r="86" spans="1:27" ht="17.25" customHeight="1" x14ac:dyDescent="0.2">
      <c r="A86" s="27" t="s">
        <v>107</v>
      </c>
      <c r="B86" s="27"/>
      <c r="C86" s="27"/>
      <c r="D86" s="27"/>
      <c r="E86" s="27"/>
      <c r="F86" s="27"/>
      <c r="G86" s="87" t="s">
        <v>61</v>
      </c>
      <c r="H86" s="87"/>
      <c r="I86" s="87"/>
      <c r="J86" s="27"/>
      <c r="K86" s="27"/>
      <c r="L86" s="27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spans="1:27" x14ac:dyDescent="0.2">
      <c r="A87" s="88" t="s">
        <v>109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22" t="s">
        <v>111</v>
      </c>
      <c r="P87" s="71"/>
      <c r="Q87" s="72"/>
      <c r="R87" s="72"/>
      <c r="S87" s="72"/>
      <c r="T87" s="72"/>
      <c r="U87" s="73"/>
      <c r="V87" s="72"/>
      <c r="W87" s="72"/>
      <c r="X87" s="72"/>
      <c r="Y87" s="72"/>
      <c r="Z87" s="72"/>
      <c r="AA87" s="74"/>
    </row>
    <row r="88" spans="1:27" ht="7.5" customHeight="1" x14ac:dyDescent="0.2">
      <c r="A88" s="27"/>
      <c r="B88" s="70"/>
      <c r="C88" s="70"/>
      <c r="D88" s="70"/>
      <c r="E88" s="70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spans="1:27" x14ac:dyDescent="0.2">
      <c r="A89" s="79" t="s">
        <v>110</v>
      </c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1"/>
      <c r="N89" s="22" t="s">
        <v>112</v>
      </c>
      <c r="P89" s="71">
        <f>P77+P79+P81+P83+P85+P87</f>
        <v>48964</v>
      </c>
      <c r="Q89" s="72"/>
      <c r="R89" s="72"/>
      <c r="S89" s="72"/>
      <c r="T89" s="72"/>
      <c r="U89" s="73"/>
      <c r="V89" s="72">
        <f>V77+V79+V81+V83+V85+V87</f>
        <v>35335</v>
      </c>
      <c r="W89" s="72"/>
      <c r="X89" s="72"/>
      <c r="Y89" s="72"/>
      <c r="Z89" s="72"/>
      <c r="AA89" s="74"/>
    </row>
    <row r="90" spans="1:27" ht="7.5" customHeight="1" x14ac:dyDescent="0.2">
      <c r="A90" s="27"/>
      <c r="B90" s="70"/>
      <c r="C90" s="70"/>
      <c r="D90" s="70"/>
      <c r="E90" s="70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spans="1:27" x14ac:dyDescent="0.2">
      <c r="A91" s="86" t="s">
        <v>113</v>
      </c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spans="1:27" x14ac:dyDescent="0.2">
      <c r="A92" s="86" t="s">
        <v>114</v>
      </c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spans="1:27" x14ac:dyDescent="0.2">
      <c r="A93" s="34" t="s">
        <v>115</v>
      </c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spans="1:27" x14ac:dyDescent="0.2">
      <c r="A94" s="34" t="s">
        <v>116</v>
      </c>
      <c r="B94" s="34"/>
      <c r="C94" s="34" t="s">
        <v>119</v>
      </c>
      <c r="D94" s="34"/>
      <c r="E94" s="34"/>
      <c r="F94" s="34"/>
      <c r="G94" s="34"/>
      <c r="H94" s="34"/>
      <c r="I94" s="34"/>
      <c r="J94" s="34"/>
      <c r="K94" s="34"/>
      <c r="L94" s="34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 spans="1:27" x14ac:dyDescent="0.2">
      <c r="A95" s="34" t="s">
        <v>117</v>
      </c>
      <c r="B95" s="34"/>
      <c r="C95" s="34" t="s">
        <v>118</v>
      </c>
      <c r="D95" s="34"/>
      <c r="E95" s="34"/>
      <c r="F95" s="34"/>
      <c r="G95" s="34"/>
      <c r="H95" s="34"/>
      <c r="I95" s="34"/>
      <c r="J95" s="34"/>
      <c r="K95" s="34"/>
      <c r="L95" s="34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 spans="1:27" x14ac:dyDescent="0.2">
      <c r="A96" s="34" t="s">
        <v>120</v>
      </c>
      <c r="B96" s="34"/>
      <c r="C96" s="34" t="s">
        <v>121</v>
      </c>
      <c r="D96" s="34"/>
      <c r="E96" s="34"/>
      <c r="F96" s="34"/>
      <c r="G96" s="34"/>
      <c r="H96" s="34"/>
      <c r="I96" s="34"/>
      <c r="J96" s="34"/>
      <c r="K96" s="34"/>
      <c r="L96" s="34"/>
      <c r="N96" s="22" t="s">
        <v>122</v>
      </c>
      <c r="P96" s="71"/>
      <c r="Q96" s="72"/>
      <c r="R96" s="72"/>
      <c r="S96" s="72"/>
      <c r="T96" s="72"/>
      <c r="U96" s="73"/>
      <c r="V96" s="72"/>
      <c r="W96" s="72"/>
      <c r="X96" s="72"/>
      <c r="Y96" s="72"/>
      <c r="Z96" s="72"/>
      <c r="AA96" s="74"/>
    </row>
    <row r="97" spans="1:27" ht="7.5" customHeight="1" x14ac:dyDescent="0.2">
      <c r="A97" s="27"/>
      <c r="B97" s="70"/>
      <c r="C97" s="70"/>
      <c r="D97" s="70"/>
      <c r="E97" s="70"/>
      <c r="F97" s="27"/>
      <c r="G97" s="27"/>
      <c r="H97" s="27"/>
      <c r="I97" s="27"/>
      <c r="J97" s="27"/>
      <c r="K97" s="27"/>
      <c r="L97" s="27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 spans="1:27" x14ac:dyDescent="0.2">
      <c r="A98" s="88" t="s">
        <v>17</v>
      </c>
      <c r="B98" s="88"/>
      <c r="C98" s="88"/>
      <c r="D98" s="88"/>
      <c r="E98" s="88"/>
      <c r="F98" s="88"/>
      <c r="G98" s="88"/>
      <c r="H98" s="88"/>
      <c r="I98" s="88"/>
      <c r="J98" s="87" t="s">
        <v>61</v>
      </c>
      <c r="K98" s="87"/>
      <c r="L98" s="87"/>
      <c r="N98" s="22" t="s">
        <v>123</v>
      </c>
      <c r="P98" s="71">
        <v>7000</v>
      </c>
      <c r="Q98" s="72"/>
      <c r="R98" s="72"/>
      <c r="S98" s="72"/>
      <c r="T98" s="72"/>
      <c r="U98" s="73"/>
      <c r="V98" s="72">
        <v>7000</v>
      </c>
      <c r="W98" s="72"/>
      <c r="X98" s="72"/>
      <c r="Y98" s="72"/>
      <c r="Z98" s="72"/>
      <c r="AA98" s="74"/>
    </row>
    <row r="99" spans="1:27" ht="7.5" customHeight="1" x14ac:dyDescent="0.2">
      <c r="A99" s="27"/>
      <c r="B99" s="70"/>
      <c r="C99" s="70"/>
      <c r="D99" s="70"/>
      <c r="E99" s="70"/>
      <c r="F99" s="27"/>
      <c r="G99" s="27"/>
      <c r="H99" s="27"/>
      <c r="I99" s="27"/>
      <c r="J99" s="27"/>
      <c r="K99" s="27"/>
      <c r="L99" s="27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 spans="1:27" x14ac:dyDescent="0.2">
      <c r="A100" s="70" t="s">
        <v>124</v>
      </c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N100" s="22" t="s">
        <v>125</v>
      </c>
      <c r="P100" s="83">
        <v>3404.84</v>
      </c>
      <c r="Q100" s="84"/>
      <c r="R100" s="84"/>
      <c r="S100" s="84"/>
      <c r="T100" s="84"/>
      <c r="U100" s="85"/>
      <c r="V100" s="72">
        <v>3093</v>
      </c>
      <c r="W100" s="72"/>
      <c r="X100" s="72"/>
      <c r="Y100" s="72"/>
      <c r="Z100" s="72"/>
      <c r="AA100" s="74"/>
    </row>
    <row r="101" spans="1:27" ht="7.5" customHeight="1" x14ac:dyDescent="0.2">
      <c r="A101" s="27"/>
      <c r="B101" s="70"/>
      <c r="C101" s="70"/>
      <c r="D101" s="70"/>
      <c r="E101" s="70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 spans="1:27" x14ac:dyDescent="0.2">
      <c r="A102" s="79" t="s">
        <v>126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1"/>
      <c r="N102" s="22" t="s">
        <v>127</v>
      </c>
      <c r="P102" s="71">
        <f>P89-P96-P98-P100</f>
        <v>38559.160000000003</v>
      </c>
      <c r="Q102" s="72"/>
      <c r="R102" s="72"/>
      <c r="S102" s="72"/>
      <c r="T102" s="72"/>
      <c r="U102" s="73"/>
      <c r="V102" s="72">
        <f>V89-V96-V98-V100</f>
        <v>25242</v>
      </c>
      <c r="W102" s="72"/>
      <c r="X102" s="72"/>
      <c r="Y102" s="72"/>
      <c r="Z102" s="72"/>
      <c r="AA102" s="74"/>
    </row>
    <row r="103" spans="1:27" ht="7.5" customHeight="1" x14ac:dyDescent="0.2">
      <c r="A103" s="27"/>
      <c r="B103" s="70"/>
      <c r="C103" s="70"/>
      <c r="D103" s="70"/>
      <c r="E103" s="70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 spans="1:27" x14ac:dyDescent="0.2">
      <c r="A104" s="82" t="s">
        <v>128</v>
      </c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N104" s="22" t="s">
        <v>138</v>
      </c>
      <c r="P104" s="71"/>
      <c r="Q104" s="72"/>
      <c r="R104" s="72"/>
      <c r="S104" s="72"/>
      <c r="T104" s="72"/>
      <c r="U104" s="73"/>
      <c r="V104" s="72"/>
      <c r="W104" s="72"/>
      <c r="X104" s="72"/>
      <c r="Y104" s="72"/>
      <c r="Z104" s="72"/>
      <c r="AA104" s="74"/>
    </row>
    <row r="105" spans="1:27" ht="15.75" customHeight="1" x14ac:dyDescent="0.2">
      <c r="A105" s="82" t="s">
        <v>129</v>
      </c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spans="1:27" x14ac:dyDescent="0.2">
      <c r="A106" s="82" t="s">
        <v>130</v>
      </c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 spans="1:27" x14ac:dyDescent="0.2">
      <c r="A107" s="70" t="s">
        <v>131</v>
      </c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N107" s="22" t="s">
        <v>132</v>
      </c>
      <c r="P107" s="71"/>
      <c r="Q107" s="72"/>
      <c r="R107" s="72"/>
      <c r="S107" s="72"/>
      <c r="T107" s="72"/>
      <c r="U107" s="73"/>
      <c r="V107" s="72"/>
      <c r="W107" s="72"/>
      <c r="X107" s="72"/>
      <c r="Y107" s="72"/>
      <c r="Z107" s="72"/>
      <c r="AA107" s="74"/>
    </row>
    <row r="108" spans="1:27" ht="15.75" customHeight="1" x14ac:dyDescent="0.2">
      <c r="A108" s="82" t="s">
        <v>133</v>
      </c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 spans="1:27" x14ac:dyDescent="0.2">
      <c r="A109" s="79" t="s">
        <v>141</v>
      </c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1"/>
      <c r="N109" s="22" t="s">
        <v>136</v>
      </c>
      <c r="P109" s="71">
        <f>P102-P104-P107</f>
        <v>38559.160000000003</v>
      </c>
      <c r="Q109" s="72"/>
      <c r="R109" s="72"/>
      <c r="S109" s="72"/>
      <c r="T109" s="72"/>
      <c r="U109" s="73"/>
      <c r="V109" s="72">
        <f>V102-V104-V107</f>
        <v>25242</v>
      </c>
      <c r="W109" s="72"/>
      <c r="X109" s="72"/>
      <c r="Y109" s="72"/>
      <c r="Z109" s="72"/>
      <c r="AA109" s="74"/>
    </row>
    <row r="110" spans="1:27" ht="7.5" customHeight="1" x14ac:dyDescent="0.2">
      <c r="A110" s="27"/>
      <c r="B110" s="70"/>
      <c r="C110" s="70"/>
      <c r="D110" s="70"/>
      <c r="E110" s="70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 spans="1:27" x14ac:dyDescent="0.2">
      <c r="A111" s="70" t="s">
        <v>135</v>
      </c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N111" s="22"/>
      <c r="P111" s="71">
        <v>6500</v>
      </c>
      <c r="Q111" s="72"/>
      <c r="R111" s="72"/>
      <c r="S111" s="72"/>
      <c r="T111" s="72"/>
      <c r="U111" s="73"/>
      <c r="V111" s="72">
        <v>6500</v>
      </c>
      <c r="W111" s="72"/>
      <c r="X111" s="72"/>
      <c r="Y111" s="72"/>
      <c r="Z111" s="72"/>
      <c r="AA111" s="74"/>
    </row>
    <row r="112" spans="1:27" ht="7.5" customHeight="1" x14ac:dyDescent="0.2">
      <c r="A112" s="27"/>
      <c r="B112" s="70"/>
      <c r="C112" s="70"/>
      <c r="D112" s="70"/>
      <c r="E112" s="70"/>
      <c r="F112" s="27"/>
      <c r="G112" s="27"/>
      <c r="H112" s="27"/>
      <c r="I112" s="27"/>
      <c r="J112" s="27"/>
      <c r="K112" s="27"/>
      <c r="L112" s="27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 spans="1:27" x14ac:dyDescent="0.2">
      <c r="A113" s="70" t="s">
        <v>134</v>
      </c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N113" s="22" t="s">
        <v>137</v>
      </c>
      <c r="P113" s="71">
        <f>P109-P111</f>
        <v>32059.160000000003</v>
      </c>
      <c r="Q113" s="72"/>
      <c r="R113" s="72"/>
      <c r="S113" s="72"/>
      <c r="T113" s="72"/>
      <c r="U113" s="73"/>
      <c r="V113" s="71">
        <f>V109-V111</f>
        <v>18742</v>
      </c>
      <c r="W113" s="72"/>
      <c r="X113" s="72"/>
      <c r="Y113" s="72"/>
      <c r="Z113" s="72"/>
      <c r="AA113" s="73"/>
    </row>
    <row r="115" spans="1:27" s="35" customFormat="1" ht="18.75" x14ac:dyDescent="0.2">
      <c r="B115" s="75" t="s">
        <v>3</v>
      </c>
      <c r="C115" s="75"/>
      <c r="D115" s="64">
        <f>P109</f>
        <v>38559.160000000003</v>
      </c>
      <c r="E115" s="64"/>
      <c r="F115" s="64"/>
      <c r="G115" s="64"/>
      <c r="H115" s="36"/>
    </row>
    <row r="116" spans="1:27" s="35" customFormat="1" ht="18.75" x14ac:dyDescent="0.2">
      <c r="C116" s="36"/>
      <c r="D116" s="36"/>
      <c r="E116" s="36"/>
      <c r="F116" s="36"/>
      <c r="G116" s="37"/>
      <c r="H116" s="36"/>
    </row>
    <row r="117" spans="1:27" s="35" customFormat="1" ht="18.75" x14ac:dyDescent="0.2">
      <c r="A117" s="66" t="s">
        <v>4</v>
      </c>
      <c r="B117" s="66"/>
      <c r="C117" s="38" t="s">
        <v>5</v>
      </c>
      <c r="D117" s="66" t="s">
        <v>22</v>
      </c>
      <c r="E117" s="66"/>
      <c r="F117" s="76" t="s">
        <v>25</v>
      </c>
      <c r="G117" s="77"/>
      <c r="H117" s="78"/>
      <c r="I117" s="66" t="s">
        <v>6</v>
      </c>
      <c r="J117" s="66"/>
      <c r="K117" s="66"/>
      <c r="L117" s="66" t="s">
        <v>21</v>
      </c>
      <c r="M117" s="66"/>
      <c r="N117" s="66"/>
      <c r="O117" s="66" t="s">
        <v>20</v>
      </c>
      <c r="P117" s="66"/>
      <c r="Q117" s="66"/>
    </row>
    <row r="118" spans="1:27" s="35" customFormat="1" ht="18.75" x14ac:dyDescent="0.2">
      <c r="A118" s="64">
        <v>0</v>
      </c>
      <c r="B118" s="64"/>
      <c r="C118" s="39">
        <v>6500</v>
      </c>
      <c r="D118" s="65">
        <v>0</v>
      </c>
      <c r="E118" s="65"/>
      <c r="F118" s="67">
        <f>C118-A118</f>
        <v>6500</v>
      </c>
      <c r="G118" s="68"/>
      <c r="H118" s="69"/>
      <c r="I118" s="64">
        <f>IF(D115&lt;=F118,D115,F118)</f>
        <v>6500</v>
      </c>
      <c r="J118" s="64">
        <f>IF(G115&lt;=G118,G115,G118)</f>
        <v>0</v>
      </c>
      <c r="K118" s="64">
        <f>IF(H115&lt;=H118,H115,H118)</f>
        <v>0</v>
      </c>
      <c r="L118" s="64">
        <f>D115-I118</f>
        <v>32059.160000000003</v>
      </c>
      <c r="M118" s="64"/>
      <c r="N118" s="64"/>
      <c r="O118" s="64">
        <f>D118*I118</f>
        <v>0</v>
      </c>
      <c r="P118" s="64"/>
      <c r="Q118" s="64"/>
    </row>
    <row r="119" spans="1:27" s="35" customFormat="1" ht="18.75" x14ac:dyDescent="0.2">
      <c r="A119" s="64">
        <f>C118</f>
        <v>6500</v>
      </c>
      <c r="B119" s="64"/>
      <c r="C119" s="39">
        <v>30000</v>
      </c>
      <c r="D119" s="65">
        <v>0.1</v>
      </c>
      <c r="E119" s="65"/>
      <c r="F119" s="67">
        <f t="shared" ref="F119:F121" si="2">C119-A119</f>
        <v>23500</v>
      </c>
      <c r="G119" s="68"/>
      <c r="H119" s="69"/>
      <c r="I119" s="64">
        <f>IF(D115&lt;=C119,D115-I118,F119)</f>
        <v>23500</v>
      </c>
      <c r="J119" s="64">
        <f>IF(G115&lt;=G119,G115-J118,I119)</f>
        <v>0</v>
      </c>
      <c r="K119" s="64">
        <f>IF(H115&lt;=H119,H115-K118,J119)</f>
        <v>0</v>
      </c>
      <c r="L119" s="64">
        <f>IF(L118&gt;I119,L118-I119,0)</f>
        <v>8559.1600000000035</v>
      </c>
      <c r="M119" s="64"/>
      <c r="N119" s="64"/>
      <c r="O119" s="64">
        <f>D119*I119</f>
        <v>2350</v>
      </c>
      <c r="P119" s="64"/>
      <c r="Q119" s="64"/>
    </row>
    <row r="120" spans="1:27" s="35" customFormat="1" ht="18.75" x14ac:dyDescent="0.2">
      <c r="A120" s="64">
        <f t="shared" ref="A120:A122" si="3">C119</f>
        <v>30000</v>
      </c>
      <c r="B120" s="64"/>
      <c r="C120" s="39">
        <v>45000</v>
      </c>
      <c r="D120" s="65">
        <v>0.15</v>
      </c>
      <c r="E120" s="65"/>
      <c r="F120" s="67">
        <f t="shared" si="2"/>
        <v>15000</v>
      </c>
      <c r="G120" s="68"/>
      <c r="H120" s="69"/>
      <c r="I120" s="64">
        <f>IF(D115&lt;=C120,D115-I118-I119,F120)</f>
        <v>8559.1600000000035</v>
      </c>
      <c r="J120" s="64">
        <f>IF(G115&lt;=G120,G115-J118-J119,I120)</f>
        <v>0</v>
      </c>
      <c r="K120" s="64">
        <f>IF(H115&lt;=H120,H115-K118-K119,J120)</f>
        <v>0</v>
      </c>
      <c r="L120" s="64">
        <f t="shared" ref="L120" si="4">IF(L119&gt;I120,L119-I120,0)</f>
        <v>0</v>
      </c>
      <c r="M120" s="64"/>
      <c r="N120" s="64"/>
      <c r="O120" s="64">
        <f>D120*I120</f>
        <v>1283.8740000000005</v>
      </c>
      <c r="P120" s="64"/>
      <c r="Q120" s="64"/>
    </row>
    <row r="121" spans="1:27" s="35" customFormat="1" ht="18.75" x14ac:dyDescent="0.2">
      <c r="A121" s="64">
        <f t="shared" si="3"/>
        <v>45000</v>
      </c>
      <c r="B121" s="64"/>
      <c r="C121" s="39">
        <v>200000</v>
      </c>
      <c r="D121" s="65">
        <v>0.2</v>
      </c>
      <c r="E121" s="65"/>
      <c r="F121" s="67">
        <f t="shared" si="2"/>
        <v>155000</v>
      </c>
      <c r="G121" s="68"/>
      <c r="H121" s="69"/>
      <c r="I121" s="64">
        <f>IF(D115&lt;=C121,D115-I118-I119-I120,F121)</f>
        <v>0</v>
      </c>
      <c r="J121" s="64">
        <f>IF(G115&lt;=G121,G115-J118-J119-J120,155000)</f>
        <v>0</v>
      </c>
      <c r="K121" s="64">
        <f>IF(H115&lt;=H121,H115-K118-K119-K120,155000)</f>
        <v>0</v>
      </c>
      <c r="L121" s="64">
        <f>IF(L120&gt;I121,L120-I121,0)</f>
        <v>0</v>
      </c>
      <c r="M121" s="64"/>
      <c r="N121" s="64"/>
      <c r="O121" s="64">
        <f>D121*I121</f>
        <v>0</v>
      </c>
      <c r="P121" s="64"/>
      <c r="Q121" s="64"/>
    </row>
    <row r="122" spans="1:27" s="35" customFormat="1" ht="18.75" x14ac:dyDescent="0.2">
      <c r="A122" s="64">
        <f t="shared" si="3"/>
        <v>200000</v>
      </c>
      <c r="B122" s="64"/>
      <c r="C122" s="39">
        <v>0</v>
      </c>
      <c r="D122" s="65">
        <v>0.25</v>
      </c>
      <c r="E122" s="65"/>
      <c r="F122" s="67"/>
      <c r="G122" s="68"/>
      <c r="H122" s="69"/>
      <c r="I122" s="64">
        <f>IF(D115&gt;A122,D115-I118-I119-I120-I121,0)</f>
        <v>0</v>
      </c>
      <c r="J122" s="64">
        <f>IF(G115&gt;200000,G115-J118-J119-J120-J121,0)</f>
        <v>0</v>
      </c>
      <c r="K122" s="64">
        <f>IF(H115&gt;200000,H115-K118-K119-K120-K121,0)</f>
        <v>0</v>
      </c>
      <c r="L122" s="64">
        <f>IF(L121&gt;I122,L121-I122,0)</f>
        <v>0</v>
      </c>
      <c r="M122" s="64"/>
      <c r="N122" s="64"/>
      <c r="O122" s="64">
        <f>D122*I122</f>
        <v>0</v>
      </c>
      <c r="P122" s="64"/>
      <c r="Q122" s="64"/>
    </row>
    <row r="123" spans="1:27" s="35" customFormat="1" ht="18.75" x14ac:dyDescent="0.2">
      <c r="C123" s="37"/>
      <c r="D123" s="37"/>
      <c r="E123" s="36"/>
      <c r="F123" s="36"/>
      <c r="G123" s="36"/>
      <c r="H123" s="36"/>
      <c r="I123" s="64">
        <f>SUM(I118:K122)</f>
        <v>38559.160000000003</v>
      </c>
      <c r="J123" s="64"/>
      <c r="K123" s="64"/>
      <c r="O123" s="64">
        <f>SUM(O118:Q122)</f>
        <v>3633.8740000000007</v>
      </c>
      <c r="P123" s="64"/>
      <c r="Q123" s="64"/>
    </row>
    <row r="124" spans="1:27" s="35" customFormat="1" ht="18.75" x14ac:dyDescent="0.2">
      <c r="C124" s="37"/>
      <c r="D124" s="37"/>
      <c r="E124" s="36"/>
      <c r="F124" s="40"/>
      <c r="G124" s="40"/>
      <c r="H124" s="40"/>
      <c r="L124" s="40"/>
      <c r="M124" s="40"/>
      <c r="N124" s="40"/>
    </row>
    <row r="125" spans="1:27" s="35" customFormat="1" ht="18.75" x14ac:dyDescent="0.2">
      <c r="B125" s="66" t="s">
        <v>6</v>
      </c>
      <c r="C125" s="66"/>
      <c r="D125" s="64">
        <f>I123</f>
        <v>38559.160000000003</v>
      </c>
      <c r="E125" s="64"/>
      <c r="F125" s="64"/>
      <c r="G125" s="40"/>
      <c r="H125" s="40"/>
      <c r="L125" s="40"/>
      <c r="M125" s="40"/>
      <c r="N125" s="40"/>
    </row>
    <row r="126" spans="1:27" s="35" customFormat="1" ht="18.75" x14ac:dyDescent="0.2">
      <c r="B126" s="66" t="s">
        <v>23</v>
      </c>
      <c r="C126" s="66"/>
      <c r="D126" s="64">
        <f>SUM(O119:O122)</f>
        <v>3633.8740000000007</v>
      </c>
      <c r="E126" s="64"/>
      <c r="F126" s="64"/>
      <c r="H126" s="36"/>
    </row>
    <row r="127" spans="1:27" s="35" customFormat="1" ht="18.75" x14ac:dyDescent="0.2">
      <c r="B127" s="66" t="s">
        <v>24</v>
      </c>
      <c r="C127" s="66"/>
      <c r="D127" s="64">
        <v>3627.12</v>
      </c>
      <c r="E127" s="64"/>
      <c r="F127" s="64"/>
      <c r="H127" s="36"/>
    </row>
    <row r="128" spans="1:27" s="35" customFormat="1" ht="18.75" x14ac:dyDescent="0.2">
      <c r="B128" s="66" t="s">
        <v>25</v>
      </c>
      <c r="C128" s="66"/>
      <c r="D128" s="64">
        <f>D126-D127</f>
        <v>6.7540000000008149</v>
      </c>
      <c r="E128" s="64"/>
      <c r="F128" s="64"/>
      <c r="H128" s="36"/>
    </row>
    <row r="129" spans="3:8" x14ac:dyDescent="0.2">
      <c r="C129" s="41"/>
      <c r="D129" s="41"/>
      <c r="E129" s="41"/>
      <c r="F129" s="41"/>
      <c r="G129" s="41"/>
      <c r="H129" s="41"/>
    </row>
  </sheetData>
  <mergeCells count="246">
    <mergeCell ref="A15:C15"/>
    <mergeCell ref="O15:P15"/>
    <mergeCell ref="A17:C17"/>
    <mergeCell ref="D17:L17"/>
    <mergeCell ref="N17:Q17"/>
    <mergeCell ref="R17:X17"/>
    <mergeCell ref="A19:C19"/>
    <mergeCell ref="D19:E19"/>
    <mergeCell ref="F19:I19"/>
    <mergeCell ref="J19:K19"/>
    <mergeCell ref="L19:O19"/>
    <mergeCell ref="T10:W10"/>
    <mergeCell ref="A11:C11"/>
    <mergeCell ref="D11:E11"/>
    <mergeCell ref="F11:L11"/>
    <mergeCell ref="M11:O11"/>
    <mergeCell ref="P11:S11"/>
    <mergeCell ref="T11:W11"/>
    <mergeCell ref="A13:C13"/>
    <mergeCell ref="D13:E13"/>
    <mergeCell ref="F13:L13"/>
    <mergeCell ref="M13:O13"/>
    <mergeCell ref="P13:S13"/>
    <mergeCell ref="T13:W13"/>
    <mergeCell ref="D8:E8"/>
    <mergeCell ref="F8:G8"/>
    <mergeCell ref="H8:J8"/>
    <mergeCell ref="K8:N8"/>
    <mergeCell ref="O8:Q8"/>
    <mergeCell ref="R8:S8"/>
    <mergeCell ref="A9:C9"/>
    <mergeCell ref="D10:E10"/>
    <mergeCell ref="F10:L10"/>
    <mergeCell ref="M10:O10"/>
    <mergeCell ref="P10:S10"/>
    <mergeCell ref="A1:C1"/>
    <mergeCell ref="J1:L1"/>
    <mergeCell ref="P1:R1"/>
    <mergeCell ref="A3:C3"/>
    <mergeCell ref="D3:M3"/>
    <mergeCell ref="O3:R3"/>
    <mergeCell ref="S3:Y3"/>
    <mergeCell ref="A5:C5"/>
    <mergeCell ref="A7:C7"/>
    <mergeCell ref="N7:Q7"/>
    <mergeCell ref="R7:X7"/>
    <mergeCell ref="A21:C21"/>
    <mergeCell ref="B23:C23"/>
    <mergeCell ref="D23:I23"/>
    <mergeCell ref="K23:L23"/>
    <mergeCell ref="M23:P23"/>
    <mergeCell ref="Q23:R23"/>
    <mergeCell ref="S23:V23"/>
    <mergeCell ref="B25:C25"/>
    <mergeCell ref="D25:K25"/>
    <mergeCell ref="M25:R25"/>
    <mergeCell ref="D26:E26"/>
    <mergeCell ref="F26:G26"/>
    <mergeCell ref="H26:J26"/>
    <mergeCell ref="K26:N26"/>
    <mergeCell ref="O26:Q26"/>
    <mergeCell ref="R26:S26"/>
    <mergeCell ref="B35:J35"/>
    <mergeCell ref="K35:O35"/>
    <mergeCell ref="Q35:AA35"/>
    <mergeCell ref="B36:E36"/>
    <mergeCell ref="B37:J37"/>
    <mergeCell ref="K37:O37"/>
    <mergeCell ref="Q37:AA37"/>
    <mergeCell ref="B29:G29"/>
    <mergeCell ref="S29:U29"/>
    <mergeCell ref="A31:O31"/>
    <mergeCell ref="Q31:AA31"/>
    <mergeCell ref="B33:J33"/>
    <mergeCell ref="K33:O33"/>
    <mergeCell ref="Q33:AA33"/>
    <mergeCell ref="B43:O43"/>
    <mergeCell ref="Q43:AA43"/>
    <mergeCell ref="B45:J45"/>
    <mergeCell ref="K45:O45"/>
    <mergeCell ref="Q45:AA45"/>
    <mergeCell ref="B47:E47"/>
    <mergeCell ref="K47:O47"/>
    <mergeCell ref="Q47:AA47"/>
    <mergeCell ref="B38:E38"/>
    <mergeCell ref="B39:J39"/>
    <mergeCell ref="K39:O39"/>
    <mergeCell ref="Q39:AA39"/>
    <mergeCell ref="B40:E40"/>
    <mergeCell ref="K41:O41"/>
    <mergeCell ref="Q41:AA41"/>
    <mergeCell ref="C53:K53"/>
    <mergeCell ref="L53:N53"/>
    <mergeCell ref="Q53:AA53"/>
    <mergeCell ref="A54:C54"/>
    <mergeCell ref="B55:K55"/>
    <mergeCell ref="Q55:AA55"/>
    <mergeCell ref="A48:C48"/>
    <mergeCell ref="Q49:AA49"/>
    <mergeCell ref="K50:O50"/>
    <mergeCell ref="B51:K51"/>
    <mergeCell ref="Q51:AA51"/>
    <mergeCell ref="B52:E52"/>
    <mergeCell ref="B60:E60"/>
    <mergeCell ref="B61:L61"/>
    <mergeCell ref="Q61:AA61"/>
    <mergeCell ref="B62:E62"/>
    <mergeCell ref="B63:M63"/>
    <mergeCell ref="Q63:AA63"/>
    <mergeCell ref="B56:E56"/>
    <mergeCell ref="B57:M57"/>
    <mergeCell ref="Q57:AA57"/>
    <mergeCell ref="B58:E58"/>
    <mergeCell ref="B59:K59"/>
    <mergeCell ref="Q59:AA59"/>
    <mergeCell ref="B68:E68"/>
    <mergeCell ref="C69:K69"/>
    <mergeCell ref="Q69:AA69"/>
    <mergeCell ref="B70:E70"/>
    <mergeCell ref="B71:M71"/>
    <mergeCell ref="Q71:AA71"/>
    <mergeCell ref="B64:E64"/>
    <mergeCell ref="O65:P65"/>
    <mergeCell ref="Q65:AA65"/>
    <mergeCell ref="B66:E66"/>
    <mergeCell ref="C67:K67"/>
    <mergeCell ref="L67:N67"/>
    <mergeCell ref="Q67:AA67"/>
    <mergeCell ref="B78:E78"/>
    <mergeCell ref="A79:L79"/>
    <mergeCell ref="P79:U79"/>
    <mergeCell ref="V79:AA79"/>
    <mergeCell ref="B80:E80"/>
    <mergeCell ref="A81:L81"/>
    <mergeCell ref="P81:U81"/>
    <mergeCell ref="V81:AA81"/>
    <mergeCell ref="A74:AA74"/>
    <mergeCell ref="A76:E76"/>
    <mergeCell ref="P76:U76"/>
    <mergeCell ref="V76:AA76"/>
    <mergeCell ref="A77:L77"/>
    <mergeCell ref="P77:U77"/>
    <mergeCell ref="V77:AA77"/>
    <mergeCell ref="P87:U87"/>
    <mergeCell ref="V87:AA87"/>
    <mergeCell ref="B88:E88"/>
    <mergeCell ref="A89:L89"/>
    <mergeCell ref="P89:U89"/>
    <mergeCell ref="V89:AA89"/>
    <mergeCell ref="B82:E82"/>
    <mergeCell ref="A83:L83"/>
    <mergeCell ref="P83:U83"/>
    <mergeCell ref="V83:AA83"/>
    <mergeCell ref="A85:L85"/>
    <mergeCell ref="P85:U85"/>
    <mergeCell ref="V85:AA85"/>
    <mergeCell ref="P98:U98"/>
    <mergeCell ref="V98:AA98"/>
    <mergeCell ref="B99:E99"/>
    <mergeCell ref="A100:L100"/>
    <mergeCell ref="P100:U100"/>
    <mergeCell ref="V100:AA100"/>
    <mergeCell ref="B90:E90"/>
    <mergeCell ref="A91:L91"/>
    <mergeCell ref="A92:L92"/>
    <mergeCell ref="P96:U96"/>
    <mergeCell ref="V96:AA96"/>
    <mergeCell ref="B97:E97"/>
    <mergeCell ref="P107:U107"/>
    <mergeCell ref="V107:AA107"/>
    <mergeCell ref="A108:M108"/>
    <mergeCell ref="B101:E101"/>
    <mergeCell ref="A102:L102"/>
    <mergeCell ref="P102:U102"/>
    <mergeCell ref="V102:AA102"/>
    <mergeCell ref="B103:E103"/>
    <mergeCell ref="A104:L104"/>
    <mergeCell ref="P104:U104"/>
    <mergeCell ref="V104:AA104"/>
    <mergeCell ref="P113:U113"/>
    <mergeCell ref="V113:AA113"/>
    <mergeCell ref="B115:C115"/>
    <mergeCell ref="D115:G115"/>
    <mergeCell ref="A109:L109"/>
    <mergeCell ref="P109:U109"/>
    <mergeCell ref="V109:AA109"/>
    <mergeCell ref="B110:E110"/>
    <mergeCell ref="A111:L111"/>
    <mergeCell ref="P111:U111"/>
    <mergeCell ref="V111:AA111"/>
    <mergeCell ref="O119:Q119"/>
    <mergeCell ref="A120:B120"/>
    <mergeCell ref="D120:E120"/>
    <mergeCell ref="I120:K120"/>
    <mergeCell ref="L120:N120"/>
    <mergeCell ref="O120:Q120"/>
    <mergeCell ref="A117:B117"/>
    <mergeCell ref="D117:E117"/>
    <mergeCell ref="I117:K117"/>
    <mergeCell ref="L117:N117"/>
    <mergeCell ref="O117:Q117"/>
    <mergeCell ref="A118:B118"/>
    <mergeCell ref="D118:E118"/>
    <mergeCell ref="I118:K118"/>
    <mergeCell ref="L118:N118"/>
    <mergeCell ref="O118:Q118"/>
    <mergeCell ref="O123:Q123"/>
    <mergeCell ref="B125:C125"/>
    <mergeCell ref="D125:F125"/>
    <mergeCell ref="B126:C126"/>
    <mergeCell ref="D126:F126"/>
    <mergeCell ref="A121:B121"/>
    <mergeCell ref="D121:E121"/>
    <mergeCell ref="I121:K121"/>
    <mergeCell ref="L121:N121"/>
    <mergeCell ref="O121:Q121"/>
    <mergeCell ref="A122:B122"/>
    <mergeCell ref="D122:E122"/>
    <mergeCell ref="I122:K122"/>
    <mergeCell ref="L122:N122"/>
    <mergeCell ref="O122:Q122"/>
    <mergeCell ref="F122:H122"/>
    <mergeCell ref="B127:C127"/>
    <mergeCell ref="D127:F127"/>
    <mergeCell ref="B128:C128"/>
    <mergeCell ref="D128:F128"/>
    <mergeCell ref="B41:J41"/>
    <mergeCell ref="F117:H117"/>
    <mergeCell ref="F118:H118"/>
    <mergeCell ref="F119:H119"/>
    <mergeCell ref="F120:H120"/>
    <mergeCell ref="F121:H121"/>
    <mergeCell ref="I123:K123"/>
    <mergeCell ref="A119:B119"/>
    <mergeCell ref="D119:E119"/>
    <mergeCell ref="I119:K119"/>
    <mergeCell ref="B112:E112"/>
    <mergeCell ref="A113:L113"/>
    <mergeCell ref="A105:L105"/>
    <mergeCell ref="A106:L106"/>
    <mergeCell ref="A107:L107"/>
    <mergeCell ref="A98:I98"/>
    <mergeCell ref="J98:L98"/>
    <mergeCell ref="G86:I86"/>
    <mergeCell ref="A87:M87"/>
    <mergeCell ref="L119:N119"/>
  </mergeCells>
  <printOptions horizontalCentered="1"/>
  <pageMargins left="0.25" right="0.25" top="0.75" bottom="0.75" header="0.3" footer="0.3"/>
  <pageSetup scale="73" fitToHeight="0" orientation="portrait" r:id="rId1"/>
  <rowBreaks count="2" manualBreakCount="2">
    <brk id="20" max="26" man="1"/>
    <brk id="72" max="2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29"/>
  <sheetViews>
    <sheetView rightToLeft="1" zoomScaleNormal="100" workbookViewId="0">
      <selection activeCell="F21" sqref="F21"/>
    </sheetView>
  </sheetViews>
  <sheetFormatPr defaultColWidth="9.125" defaultRowHeight="20.25" x14ac:dyDescent="0.2"/>
  <cols>
    <col min="1" max="1" width="6.375" style="21" customWidth="1"/>
    <col min="2" max="2" width="7.625" style="21" customWidth="1"/>
    <col min="3" max="3" width="14.375" style="21" customWidth="1"/>
    <col min="4" max="11" width="4.75" style="21" customWidth="1"/>
    <col min="12" max="12" width="5.625" style="21" customWidth="1"/>
    <col min="13" max="13" width="4.75" style="21" customWidth="1"/>
    <col min="14" max="14" width="5.25" style="21" customWidth="1"/>
    <col min="15" max="15" width="4.75" style="21" customWidth="1"/>
    <col min="16" max="16" width="3.75" style="21" customWidth="1"/>
    <col min="17" max="17" width="4.25" style="21" customWidth="1"/>
    <col min="18" max="19" width="5.125" style="21" customWidth="1"/>
    <col min="20" max="27" width="4.25" style="21" customWidth="1"/>
    <col min="28" max="30" width="5" style="21" customWidth="1"/>
    <col min="31" max="32" width="4.25" style="21" customWidth="1"/>
    <col min="33" max="33" width="5.125" style="21" bestFit="1" customWidth="1"/>
    <col min="34" max="35" width="4.25" style="21" customWidth="1"/>
    <col min="36" max="36" width="1.625" style="21" customWidth="1"/>
    <col min="37" max="38" width="4.25" style="21" customWidth="1"/>
    <col min="39" max="39" width="1.625" style="21" customWidth="1"/>
    <col min="40" max="43" width="4.25" style="21" customWidth="1"/>
    <col min="44" max="16384" width="9.125" style="21"/>
  </cols>
  <sheetData>
    <row r="1" spans="1:27" x14ac:dyDescent="0.2">
      <c r="A1" s="106" t="s">
        <v>44</v>
      </c>
      <c r="B1" s="106"/>
      <c r="C1" s="106"/>
      <c r="D1" s="23">
        <v>6</v>
      </c>
      <c r="E1" s="23">
        <v>1</v>
      </c>
      <c r="F1" s="23">
        <v>0</v>
      </c>
      <c r="G1" s="23">
        <v>2</v>
      </c>
      <c r="J1" s="97" t="s">
        <v>152</v>
      </c>
      <c r="K1" s="97"/>
      <c r="L1" s="97"/>
      <c r="M1" s="29"/>
      <c r="P1" s="97" t="s">
        <v>153</v>
      </c>
      <c r="Q1" s="97"/>
      <c r="R1" s="97"/>
      <c r="S1" s="29"/>
    </row>
    <row r="2" spans="1:27" ht="4.5" customHeight="1" x14ac:dyDescent="0.2"/>
    <row r="3" spans="1:27" x14ac:dyDescent="0.2">
      <c r="A3" s="106" t="s">
        <v>144</v>
      </c>
      <c r="B3" s="106"/>
      <c r="C3" s="106"/>
      <c r="D3" s="107" t="s">
        <v>143</v>
      </c>
      <c r="E3" s="107"/>
      <c r="F3" s="107"/>
      <c r="G3" s="107"/>
      <c r="H3" s="107"/>
      <c r="I3" s="107"/>
      <c r="J3" s="107"/>
      <c r="K3" s="107"/>
      <c r="L3" s="107"/>
      <c r="M3" s="107"/>
      <c r="O3" s="88" t="s">
        <v>154</v>
      </c>
      <c r="P3" s="88"/>
      <c r="Q3" s="88"/>
      <c r="R3" s="88"/>
      <c r="S3" s="107" t="s">
        <v>155</v>
      </c>
      <c r="T3" s="107"/>
      <c r="U3" s="107"/>
      <c r="V3" s="107"/>
      <c r="W3" s="107"/>
      <c r="X3" s="107"/>
      <c r="Y3" s="107"/>
    </row>
    <row r="4" spans="1:27" ht="4.5" customHeight="1" x14ac:dyDescent="0.2"/>
    <row r="5" spans="1:27" x14ac:dyDescent="0.2">
      <c r="A5" s="106" t="s">
        <v>145</v>
      </c>
      <c r="B5" s="106"/>
      <c r="C5" s="106"/>
      <c r="D5" s="23">
        <v>2</v>
      </c>
      <c r="E5" s="23">
        <v>9</v>
      </c>
      <c r="F5" s="23">
        <v>3</v>
      </c>
      <c r="G5" s="23">
        <v>0</v>
      </c>
      <c r="H5" s="23">
        <v>0</v>
      </c>
      <c r="I5" s="23">
        <v>8</v>
      </c>
      <c r="J5" s="28">
        <v>8</v>
      </c>
      <c r="K5" s="23">
        <v>2</v>
      </c>
      <c r="L5" s="28">
        <v>1</v>
      </c>
      <c r="M5" s="23">
        <v>3</v>
      </c>
      <c r="N5" s="28">
        <v>0</v>
      </c>
      <c r="O5" s="23">
        <v>8</v>
      </c>
      <c r="P5" s="28">
        <v>7</v>
      </c>
      <c r="Q5" s="23">
        <v>2</v>
      </c>
    </row>
    <row r="6" spans="1:27" ht="4.5" customHeight="1" x14ac:dyDescent="0.2"/>
    <row r="7" spans="1:27" x14ac:dyDescent="0.2">
      <c r="A7" s="106" t="s">
        <v>146</v>
      </c>
      <c r="B7" s="106"/>
      <c r="C7" s="106"/>
      <c r="D7" s="23">
        <v>0</v>
      </c>
      <c r="E7" s="23">
        <v>9</v>
      </c>
      <c r="F7" s="24">
        <v>4</v>
      </c>
      <c r="G7" s="23">
        <v>9</v>
      </c>
      <c r="H7" s="23">
        <v>3</v>
      </c>
      <c r="I7" s="24">
        <v>7</v>
      </c>
      <c r="J7" s="23">
        <v>2</v>
      </c>
      <c r="K7" s="23">
        <v>4</v>
      </c>
      <c r="L7" s="23">
        <v>2</v>
      </c>
      <c r="N7" s="88" t="s">
        <v>172</v>
      </c>
      <c r="O7" s="88"/>
      <c r="P7" s="88"/>
      <c r="Q7" s="88"/>
      <c r="R7" s="107"/>
      <c r="S7" s="107"/>
      <c r="T7" s="107"/>
      <c r="U7" s="107"/>
      <c r="V7" s="107"/>
      <c r="W7" s="107"/>
      <c r="X7" s="107"/>
    </row>
    <row r="8" spans="1:27" ht="11.25" customHeight="1" x14ac:dyDescent="0.2">
      <c r="D8" s="96" t="s">
        <v>35</v>
      </c>
      <c r="E8" s="96"/>
      <c r="F8" s="96" t="s">
        <v>36</v>
      </c>
      <c r="G8" s="96"/>
      <c r="H8" s="96" t="s">
        <v>37</v>
      </c>
      <c r="I8" s="96"/>
      <c r="J8" s="96"/>
      <c r="K8" s="96" t="s">
        <v>38</v>
      </c>
      <c r="L8" s="96"/>
      <c r="M8" s="96"/>
      <c r="N8" s="96"/>
      <c r="O8" s="96" t="s">
        <v>39</v>
      </c>
      <c r="P8" s="96"/>
      <c r="Q8" s="96"/>
      <c r="R8" s="96" t="s">
        <v>40</v>
      </c>
      <c r="S8" s="96"/>
    </row>
    <row r="9" spans="1:27" x14ac:dyDescent="0.2">
      <c r="A9" s="106" t="s">
        <v>34</v>
      </c>
      <c r="B9" s="106"/>
      <c r="C9" s="106"/>
      <c r="D9" s="23">
        <v>0</v>
      </c>
      <c r="E9" s="28">
        <v>1</v>
      </c>
      <c r="F9" s="23">
        <v>0</v>
      </c>
      <c r="G9" s="28">
        <v>0</v>
      </c>
      <c r="H9" s="23">
        <v>0</v>
      </c>
      <c r="I9" s="23">
        <v>3</v>
      </c>
      <c r="J9" s="28">
        <v>7</v>
      </c>
      <c r="K9" s="23">
        <v>0</v>
      </c>
      <c r="L9" s="23">
        <v>3</v>
      </c>
      <c r="M9" s="23">
        <v>8</v>
      </c>
      <c r="N9" s="23">
        <v>0</v>
      </c>
      <c r="O9" s="28">
        <v>0</v>
      </c>
      <c r="P9" s="28">
        <v>6</v>
      </c>
      <c r="Q9" s="23"/>
      <c r="R9" s="23"/>
      <c r="S9" s="23"/>
    </row>
    <row r="10" spans="1:27" ht="11.25" customHeight="1" x14ac:dyDescent="0.2">
      <c r="D10" s="96" t="s">
        <v>156</v>
      </c>
      <c r="E10" s="96"/>
      <c r="F10" s="111" t="s">
        <v>157</v>
      </c>
      <c r="G10" s="111"/>
      <c r="H10" s="111"/>
      <c r="I10" s="111"/>
      <c r="J10" s="111"/>
      <c r="K10" s="111"/>
      <c r="L10" s="111"/>
      <c r="M10" s="112" t="s">
        <v>158</v>
      </c>
      <c r="N10" s="112"/>
      <c r="O10" s="112"/>
      <c r="P10" s="112" t="s">
        <v>159</v>
      </c>
      <c r="Q10" s="112"/>
      <c r="R10" s="112"/>
      <c r="S10" s="112"/>
      <c r="T10" s="96" t="s">
        <v>160</v>
      </c>
      <c r="U10" s="96"/>
      <c r="V10" s="96"/>
      <c r="W10" s="96"/>
    </row>
    <row r="11" spans="1:27" x14ac:dyDescent="0.2">
      <c r="A11" s="106" t="s">
        <v>147</v>
      </c>
      <c r="B11" s="106"/>
      <c r="C11" s="106"/>
      <c r="D11" s="107">
        <v>7</v>
      </c>
      <c r="E11" s="109"/>
      <c r="F11" s="110" t="s">
        <v>164</v>
      </c>
      <c r="G11" s="107"/>
      <c r="H11" s="107"/>
      <c r="I11" s="107"/>
      <c r="J11" s="107"/>
      <c r="K11" s="107"/>
      <c r="L11" s="109"/>
      <c r="M11" s="110" t="s">
        <v>167</v>
      </c>
      <c r="N11" s="107"/>
      <c r="O11" s="109"/>
      <c r="P11" s="91"/>
      <c r="Q11" s="107"/>
      <c r="R11" s="107"/>
      <c r="S11" s="89"/>
      <c r="T11" s="110" t="s">
        <v>165</v>
      </c>
      <c r="U11" s="107"/>
      <c r="V11" s="107"/>
      <c r="W11" s="109"/>
    </row>
    <row r="12" spans="1:27" ht="4.5" customHeight="1" x14ac:dyDescent="0.2"/>
    <row r="13" spans="1:27" x14ac:dyDescent="0.2">
      <c r="A13" s="106" t="s">
        <v>148</v>
      </c>
      <c r="B13" s="106"/>
      <c r="C13" s="106"/>
      <c r="D13" s="107">
        <v>44</v>
      </c>
      <c r="E13" s="109"/>
      <c r="F13" s="113" t="s">
        <v>166</v>
      </c>
      <c r="G13" s="114"/>
      <c r="H13" s="114"/>
      <c r="I13" s="114"/>
      <c r="J13" s="114"/>
      <c r="K13" s="114"/>
      <c r="L13" s="115"/>
      <c r="M13" s="110" t="s">
        <v>168</v>
      </c>
      <c r="N13" s="107"/>
      <c r="O13" s="109"/>
      <c r="P13" s="91" t="s">
        <v>168</v>
      </c>
      <c r="Q13" s="107"/>
      <c r="R13" s="107"/>
      <c r="S13" s="89"/>
      <c r="T13" s="110" t="s">
        <v>169</v>
      </c>
      <c r="U13" s="107"/>
      <c r="V13" s="107"/>
      <c r="W13" s="109"/>
    </row>
    <row r="14" spans="1:27" ht="4.5" customHeight="1" x14ac:dyDescent="0.2"/>
    <row r="15" spans="1:27" x14ac:dyDescent="0.2">
      <c r="A15" s="106" t="s">
        <v>149</v>
      </c>
      <c r="B15" s="106"/>
      <c r="C15" s="106"/>
      <c r="D15" s="29"/>
      <c r="E15" s="29"/>
      <c r="F15" s="29"/>
      <c r="G15" s="29"/>
      <c r="H15" s="29"/>
      <c r="I15" s="29"/>
      <c r="J15" s="29"/>
      <c r="K15" s="42"/>
      <c r="L15" s="29"/>
      <c r="M15" s="29"/>
      <c r="N15" s="29"/>
      <c r="O15" s="116" t="s">
        <v>161</v>
      </c>
      <c r="P15" s="117"/>
      <c r="Q15" s="23">
        <v>0</v>
      </c>
      <c r="R15" s="23">
        <v>1</v>
      </c>
      <c r="S15" s="23">
        <v>8</v>
      </c>
      <c r="T15" s="28">
        <v>4</v>
      </c>
      <c r="U15" s="43">
        <v>4</v>
      </c>
      <c r="V15" s="23">
        <v>2</v>
      </c>
      <c r="W15" s="28">
        <v>5</v>
      </c>
      <c r="X15" s="43">
        <v>0</v>
      </c>
      <c r="Y15" s="23">
        <v>0</v>
      </c>
      <c r="Z15" s="23">
        <v>1</v>
      </c>
      <c r="AA15" s="23">
        <v>0</v>
      </c>
    </row>
    <row r="16" spans="1:27" ht="4.5" customHeight="1" x14ac:dyDescent="0.2"/>
    <row r="17" spans="1:43" x14ac:dyDescent="0.2">
      <c r="A17" s="106" t="s">
        <v>150</v>
      </c>
      <c r="B17" s="106"/>
      <c r="C17" s="106"/>
      <c r="D17" s="107" t="s">
        <v>142</v>
      </c>
      <c r="E17" s="107"/>
      <c r="F17" s="107"/>
      <c r="G17" s="107"/>
      <c r="H17" s="107"/>
      <c r="I17" s="107"/>
      <c r="J17" s="107"/>
      <c r="K17" s="107"/>
      <c r="L17" s="107"/>
      <c r="N17" s="88" t="s">
        <v>162</v>
      </c>
      <c r="O17" s="88"/>
      <c r="P17" s="88"/>
      <c r="Q17" s="88"/>
      <c r="R17" s="107" t="s">
        <v>163</v>
      </c>
      <c r="S17" s="107"/>
      <c r="T17" s="107"/>
      <c r="U17" s="107"/>
      <c r="V17" s="107"/>
      <c r="W17" s="107"/>
      <c r="X17" s="107"/>
    </row>
    <row r="18" spans="1:43" ht="4.5" customHeight="1" x14ac:dyDescent="0.2"/>
    <row r="19" spans="1:43" x14ac:dyDescent="0.2">
      <c r="A19" s="106" t="s">
        <v>151</v>
      </c>
      <c r="B19" s="106"/>
      <c r="C19" s="106"/>
      <c r="D19" s="97" t="s">
        <v>29</v>
      </c>
      <c r="E19" s="95"/>
      <c r="F19" s="98">
        <v>42370</v>
      </c>
      <c r="G19" s="99"/>
      <c r="H19" s="99"/>
      <c r="I19" s="100"/>
      <c r="J19" s="94" t="s">
        <v>30</v>
      </c>
      <c r="K19" s="95"/>
      <c r="L19" s="98">
        <v>42735</v>
      </c>
      <c r="M19" s="99"/>
      <c r="N19" s="99"/>
      <c r="O19" s="100"/>
    </row>
    <row r="21" spans="1:43" ht="21.75" customHeight="1" x14ac:dyDescent="0.2">
      <c r="A21" s="101" t="s">
        <v>27</v>
      </c>
      <c r="B21" s="101"/>
      <c r="C21" s="101"/>
    </row>
    <row r="22" spans="1:43" ht="7.5" customHeight="1" x14ac:dyDescent="0.2"/>
    <row r="23" spans="1:43" ht="23.25" customHeight="1" x14ac:dyDescent="0.2">
      <c r="A23" s="22" t="s">
        <v>28</v>
      </c>
      <c r="B23" s="94" t="s">
        <v>54</v>
      </c>
      <c r="C23" s="95"/>
      <c r="D23" s="89"/>
      <c r="E23" s="90"/>
      <c r="F23" s="90"/>
      <c r="G23" s="90"/>
      <c r="H23" s="90"/>
      <c r="I23" s="91"/>
      <c r="K23" s="97" t="s">
        <v>29</v>
      </c>
      <c r="L23" s="95"/>
      <c r="M23" s="98"/>
      <c r="N23" s="99"/>
      <c r="O23" s="99"/>
      <c r="P23" s="100"/>
      <c r="Q23" s="94" t="s">
        <v>30</v>
      </c>
      <c r="R23" s="95"/>
      <c r="S23" s="98"/>
      <c r="T23" s="99"/>
      <c r="U23" s="99"/>
      <c r="V23" s="100"/>
    </row>
    <row r="24" spans="1:43" ht="4.5" customHeight="1" x14ac:dyDescent="0.2"/>
    <row r="25" spans="1:43" ht="23.25" customHeight="1" x14ac:dyDescent="0.2">
      <c r="A25" s="22" t="s">
        <v>31</v>
      </c>
      <c r="B25" s="94" t="s">
        <v>55</v>
      </c>
      <c r="C25" s="95"/>
      <c r="D25" s="89"/>
      <c r="E25" s="90"/>
      <c r="F25" s="90"/>
      <c r="G25" s="90"/>
      <c r="H25" s="90"/>
      <c r="I25" s="90"/>
      <c r="J25" s="90"/>
      <c r="K25" s="91"/>
      <c r="L25" s="22" t="s">
        <v>32</v>
      </c>
      <c r="M25" s="94" t="s">
        <v>56</v>
      </c>
      <c r="N25" s="88"/>
      <c r="O25" s="88"/>
      <c r="P25" s="88"/>
      <c r="Q25" s="88"/>
      <c r="R25" s="95"/>
      <c r="S25" s="23"/>
      <c r="T25" s="23"/>
      <c r="U25" s="24"/>
      <c r="V25" s="23"/>
      <c r="W25" s="23"/>
      <c r="X25" s="24"/>
      <c r="Y25" s="23"/>
      <c r="Z25" s="23"/>
      <c r="AA25" s="23"/>
    </row>
    <row r="26" spans="1:43" ht="14.25" customHeight="1" x14ac:dyDescent="0.2">
      <c r="A26" s="25"/>
      <c r="B26" s="25"/>
      <c r="C26" s="25"/>
      <c r="D26" s="96" t="s">
        <v>35</v>
      </c>
      <c r="E26" s="96"/>
      <c r="F26" s="96" t="s">
        <v>36</v>
      </c>
      <c r="G26" s="96"/>
      <c r="H26" s="96" t="s">
        <v>37</v>
      </c>
      <c r="I26" s="96"/>
      <c r="J26" s="96"/>
      <c r="K26" s="96" t="s">
        <v>38</v>
      </c>
      <c r="L26" s="96"/>
      <c r="M26" s="96"/>
      <c r="N26" s="96"/>
      <c r="O26" s="96" t="s">
        <v>39</v>
      </c>
      <c r="P26" s="96"/>
      <c r="Q26" s="96"/>
      <c r="R26" s="96" t="s">
        <v>40</v>
      </c>
      <c r="S26" s="96"/>
      <c r="U26" s="25"/>
      <c r="X26" s="26"/>
      <c r="AB26" s="20"/>
      <c r="AC26" s="20"/>
      <c r="AD26" s="20"/>
      <c r="AE26" s="20"/>
      <c r="AF26" s="25"/>
      <c r="AG26" s="27"/>
      <c r="AH26" s="27"/>
      <c r="AI26" s="25"/>
      <c r="AJ26" s="25"/>
      <c r="AK26" s="27"/>
      <c r="AL26" s="27"/>
      <c r="AM26" s="25"/>
      <c r="AN26" s="25"/>
      <c r="AO26" s="27"/>
      <c r="AP26" s="27"/>
      <c r="AQ26" s="27"/>
    </row>
    <row r="27" spans="1:43" ht="23.25" customHeight="1" x14ac:dyDescent="0.2">
      <c r="A27" s="22" t="s">
        <v>33</v>
      </c>
      <c r="B27" s="21" t="s">
        <v>34</v>
      </c>
      <c r="D27" s="23"/>
      <c r="E27" s="28"/>
      <c r="F27" s="23"/>
      <c r="G27" s="28"/>
      <c r="H27" s="23"/>
      <c r="I27" s="23"/>
      <c r="J27" s="28"/>
      <c r="K27" s="23"/>
      <c r="L27" s="23"/>
      <c r="M27" s="23"/>
      <c r="N27" s="23"/>
      <c r="O27" s="28"/>
      <c r="P27" s="28"/>
      <c r="Q27" s="23"/>
      <c r="R27" s="23"/>
      <c r="S27" s="23"/>
    </row>
    <row r="28" spans="1:43" ht="6.75" customHeight="1" x14ac:dyDescent="0.2"/>
    <row r="29" spans="1:43" ht="23.25" customHeight="1" x14ac:dyDescent="0.2">
      <c r="A29" s="22" t="s">
        <v>41</v>
      </c>
      <c r="B29" s="94" t="s">
        <v>42</v>
      </c>
      <c r="C29" s="88"/>
      <c r="D29" s="88"/>
      <c r="E29" s="88"/>
      <c r="F29" s="88"/>
      <c r="G29" s="95"/>
      <c r="H29" s="29"/>
      <c r="I29" s="23"/>
      <c r="J29" s="29"/>
      <c r="K29" s="29"/>
      <c r="L29" s="23"/>
      <c r="M29" s="29"/>
      <c r="N29" s="29"/>
      <c r="O29" s="29"/>
      <c r="P29" s="29"/>
      <c r="Q29" s="23"/>
      <c r="R29" s="23"/>
      <c r="S29" s="94" t="s">
        <v>43</v>
      </c>
      <c r="T29" s="88"/>
      <c r="U29" s="88"/>
    </row>
    <row r="30" spans="1:43" ht="7.5" customHeight="1" x14ac:dyDescent="0.2"/>
    <row r="31" spans="1:43" ht="23.25" customHeight="1" x14ac:dyDescent="0.2">
      <c r="A31" s="79" t="s">
        <v>45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1"/>
      <c r="Q31" s="89" t="s">
        <v>44</v>
      </c>
      <c r="R31" s="90"/>
      <c r="S31" s="90"/>
      <c r="T31" s="90"/>
      <c r="U31" s="90"/>
      <c r="V31" s="90"/>
      <c r="W31" s="90"/>
      <c r="X31" s="90"/>
      <c r="Y31" s="90"/>
      <c r="Z31" s="90"/>
      <c r="AA31" s="91"/>
    </row>
    <row r="32" spans="1:43" ht="7.5" customHeight="1" x14ac:dyDescent="0.2"/>
    <row r="33" spans="1:27" ht="23.25" customHeight="1" x14ac:dyDescent="0.2">
      <c r="A33" s="22" t="s">
        <v>46</v>
      </c>
      <c r="B33" s="102" t="s">
        <v>47</v>
      </c>
      <c r="C33" s="70"/>
      <c r="D33" s="70"/>
      <c r="E33" s="70"/>
      <c r="F33" s="70"/>
      <c r="G33" s="70"/>
      <c r="H33" s="70"/>
      <c r="I33" s="70"/>
      <c r="J33" s="70"/>
      <c r="K33" s="97" t="s">
        <v>48</v>
      </c>
      <c r="L33" s="97"/>
      <c r="M33" s="97"/>
      <c r="N33" s="97"/>
      <c r="O33" s="97"/>
      <c r="Q33" s="103">
        <f>P109</f>
        <v>165956.95000000001</v>
      </c>
      <c r="R33" s="104"/>
      <c r="S33" s="104"/>
      <c r="T33" s="104"/>
      <c r="U33" s="104"/>
      <c r="V33" s="104"/>
      <c r="W33" s="104"/>
      <c r="X33" s="104"/>
      <c r="Y33" s="104"/>
      <c r="Z33" s="104"/>
      <c r="AA33" s="105"/>
    </row>
    <row r="34" spans="1:27" ht="7.5" customHeight="1" x14ac:dyDescent="0.2"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ht="23.25" customHeight="1" x14ac:dyDescent="0.2">
      <c r="A35" s="22" t="s">
        <v>49</v>
      </c>
      <c r="B35" s="102" t="s">
        <v>50</v>
      </c>
      <c r="C35" s="70"/>
      <c r="D35" s="70"/>
      <c r="E35" s="70"/>
      <c r="F35" s="70"/>
      <c r="G35" s="70"/>
      <c r="H35" s="70"/>
      <c r="I35" s="70"/>
      <c r="J35" s="70"/>
      <c r="K35" s="97" t="s">
        <v>51</v>
      </c>
      <c r="L35" s="97"/>
      <c r="M35" s="97"/>
      <c r="N35" s="97"/>
      <c r="O35" s="97"/>
      <c r="Q35" s="103"/>
      <c r="R35" s="104"/>
      <c r="S35" s="104"/>
      <c r="T35" s="104"/>
      <c r="U35" s="104"/>
      <c r="V35" s="104"/>
      <c r="W35" s="104"/>
      <c r="X35" s="104"/>
      <c r="Y35" s="104"/>
      <c r="Z35" s="104"/>
      <c r="AA35" s="105"/>
    </row>
    <row r="36" spans="1:27" ht="7.5" customHeight="1" x14ac:dyDescent="0.2">
      <c r="B36" s="102"/>
      <c r="C36" s="70"/>
      <c r="D36" s="70"/>
      <c r="E36" s="7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ht="23.25" customHeight="1" x14ac:dyDescent="0.2">
      <c r="A37" s="22" t="s">
        <v>58</v>
      </c>
      <c r="B37" s="102" t="s">
        <v>52</v>
      </c>
      <c r="C37" s="70"/>
      <c r="D37" s="70"/>
      <c r="E37" s="70"/>
      <c r="F37" s="70"/>
      <c r="G37" s="70"/>
      <c r="H37" s="70"/>
      <c r="I37" s="70"/>
      <c r="J37" s="70"/>
      <c r="K37" s="97" t="s">
        <v>53</v>
      </c>
      <c r="L37" s="97"/>
      <c r="M37" s="97"/>
      <c r="N37" s="97"/>
      <c r="O37" s="97"/>
      <c r="Q37" s="103"/>
      <c r="R37" s="104"/>
      <c r="S37" s="104"/>
      <c r="T37" s="104"/>
      <c r="U37" s="104"/>
      <c r="V37" s="104"/>
      <c r="W37" s="104"/>
      <c r="X37" s="104"/>
      <c r="Y37" s="104"/>
      <c r="Z37" s="104"/>
      <c r="AA37" s="105"/>
    </row>
    <row r="38" spans="1:27" ht="7.5" customHeight="1" x14ac:dyDescent="0.2">
      <c r="B38" s="102"/>
      <c r="C38" s="70"/>
      <c r="D38" s="70"/>
      <c r="E38" s="7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1:27" ht="23.25" customHeight="1" x14ac:dyDescent="0.2">
      <c r="A39" s="22" t="s">
        <v>59</v>
      </c>
      <c r="B39" s="102" t="s">
        <v>57</v>
      </c>
      <c r="C39" s="70"/>
      <c r="D39" s="70"/>
      <c r="E39" s="70"/>
      <c r="F39" s="70"/>
      <c r="G39" s="70"/>
      <c r="H39" s="70"/>
      <c r="I39" s="70"/>
      <c r="J39" s="70"/>
      <c r="K39" s="97" t="s">
        <v>60</v>
      </c>
      <c r="L39" s="97"/>
      <c r="M39" s="97"/>
      <c r="N39" s="97"/>
      <c r="O39" s="97"/>
      <c r="Q39" s="103"/>
      <c r="R39" s="104"/>
      <c r="S39" s="104"/>
      <c r="T39" s="104"/>
      <c r="U39" s="104"/>
      <c r="V39" s="104"/>
      <c r="W39" s="104"/>
      <c r="X39" s="104"/>
      <c r="Y39" s="104"/>
      <c r="Z39" s="104"/>
      <c r="AA39" s="105"/>
    </row>
    <row r="40" spans="1:27" ht="7.5" customHeight="1" x14ac:dyDescent="0.2">
      <c r="B40" s="102"/>
      <c r="C40" s="70"/>
      <c r="D40" s="70"/>
      <c r="E40" s="7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1:27" ht="23.25" customHeight="1" x14ac:dyDescent="0.2">
      <c r="A41" s="22" t="s">
        <v>62</v>
      </c>
      <c r="B41" s="102" t="s">
        <v>140</v>
      </c>
      <c r="C41" s="70"/>
      <c r="D41" s="70"/>
      <c r="E41" s="70"/>
      <c r="F41" s="70"/>
      <c r="G41" s="70"/>
      <c r="H41" s="70"/>
      <c r="I41" s="70"/>
      <c r="J41" s="70"/>
      <c r="K41" s="92" t="s">
        <v>61</v>
      </c>
      <c r="L41" s="92"/>
      <c r="M41" s="92"/>
      <c r="N41" s="92"/>
      <c r="O41" s="92"/>
      <c r="Q41" s="103">
        <f>Q33+Q35+Q37+Q39</f>
        <v>165956.95000000001</v>
      </c>
      <c r="R41" s="104"/>
      <c r="S41" s="104"/>
      <c r="T41" s="104"/>
      <c r="U41" s="104"/>
      <c r="V41" s="104"/>
      <c r="W41" s="104"/>
      <c r="X41" s="104"/>
      <c r="Y41" s="104"/>
      <c r="Z41" s="104"/>
      <c r="AA41" s="105"/>
    </row>
    <row r="42" spans="1:27" ht="7.5" customHeight="1" x14ac:dyDescent="0.2"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1:27" ht="23.25" customHeight="1" x14ac:dyDescent="0.2">
      <c r="A43" s="22" t="s">
        <v>63</v>
      </c>
      <c r="B43" s="102" t="s">
        <v>64</v>
      </c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Q43" s="103">
        <v>-6500</v>
      </c>
      <c r="R43" s="104"/>
      <c r="S43" s="104"/>
      <c r="T43" s="104"/>
      <c r="U43" s="104"/>
      <c r="V43" s="104"/>
      <c r="W43" s="104"/>
      <c r="X43" s="104"/>
      <c r="Y43" s="104"/>
      <c r="Z43" s="104"/>
      <c r="AA43" s="105"/>
    </row>
    <row r="44" spans="1:27" ht="7.5" customHeight="1" x14ac:dyDescent="0.2"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spans="1:27" ht="23.25" customHeight="1" x14ac:dyDescent="0.2">
      <c r="A45" s="22" t="s">
        <v>65</v>
      </c>
      <c r="B45" s="102" t="s">
        <v>66</v>
      </c>
      <c r="C45" s="70"/>
      <c r="D45" s="70"/>
      <c r="E45" s="70"/>
      <c r="F45" s="70"/>
      <c r="G45" s="70"/>
      <c r="H45" s="70"/>
      <c r="I45" s="70"/>
      <c r="J45" s="70"/>
      <c r="K45" s="92" t="s">
        <v>61</v>
      </c>
      <c r="L45" s="92"/>
      <c r="M45" s="92"/>
      <c r="N45" s="92"/>
      <c r="O45" s="92"/>
      <c r="Q45" s="103">
        <f>Q41+Q43</f>
        <v>159456.95000000001</v>
      </c>
      <c r="R45" s="104"/>
      <c r="S45" s="104"/>
      <c r="T45" s="104"/>
      <c r="U45" s="104"/>
      <c r="V45" s="104"/>
      <c r="W45" s="104"/>
      <c r="X45" s="104"/>
      <c r="Y45" s="104"/>
      <c r="Z45" s="104"/>
      <c r="AA45" s="105"/>
    </row>
    <row r="46" spans="1:27" ht="7.5" customHeight="1" x14ac:dyDescent="0.2"/>
    <row r="47" spans="1:27" ht="23.25" customHeight="1" x14ac:dyDescent="0.2">
      <c r="A47" s="22" t="s">
        <v>67</v>
      </c>
      <c r="B47" s="102" t="s">
        <v>68</v>
      </c>
      <c r="C47" s="70"/>
      <c r="D47" s="70"/>
      <c r="E47" s="70"/>
      <c r="K47" s="92" t="s">
        <v>61</v>
      </c>
      <c r="L47" s="92"/>
      <c r="M47" s="92"/>
      <c r="N47" s="92"/>
      <c r="O47" s="92"/>
      <c r="Q47" s="103">
        <f>D126</f>
        <v>28791.390000000003</v>
      </c>
      <c r="R47" s="104"/>
      <c r="S47" s="104"/>
      <c r="T47" s="104"/>
      <c r="U47" s="104"/>
      <c r="V47" s="104"/>
      <c r="W47" s="104"/>
      <c r="X47" s="104"/>
      <c r="Y47" s="104"/>
      <c r="Z47" s="104"/>
      <c r="AA47" s="105"/>
    </row>
    <row r="48" spans="1:27" ht="15.75" customHeight="1" x14ac:dyDescent="0.2">
      <c r="A48" s="88" t="s">
        <v>69</v>
      </c>
      <c r="B48" s="88"/>
      <c r="C48" s="88"/>
      <c r="D48" s="27"/>
      <c r="E48" s="27"/>
    </row>
    <row r="49" spans="1:27" ht="23.25" customHeight="1" x14ac:dyDescent="0.2">
      <c r="A49" s="22" t="s">
        <v>70</v>
      </c>
      <c r="B49" s="31" t="s">
        <v>72</v>
      </c>
      <c r="C49" s="27"/>
      <c r="D49" s="27"/>
      <c r="E49" s="27"/>
      <c r="F49" s="27"/>
      <c r="G49" s="27"/>
      <c r="H49" s="27"/>
      <c r="I49" s="27"/>
      <c r="J49" s="27"/>
      <c r="Q49" s="103"/>
      <c r="R49" s="104"/>
      <c r="S49" s="104"/>
      <c r="T49" s="104"/>
      <c r="U49" s="104"/>
      <c r="V49" s="104"/>
      <c r="W49" s="104"/>
      <c r="X49" s="104"/>
      <c r="Y49" s="104"/>
      <c r="Z49" s="104"/>
      <c r="AA49" s="105"/>
    </row>
    <row r="50" spans="1:27" ht="18" customHeight="1" x14ac:dyDescent="0.2">
      <c r="A50" s="27"/>
      <c r="B50" s="27" t="s">
        <v>71</v>
      </c>
      <c r="C50" s="27"/>
      <c r="D50" s="27"/>
      <c r="E50" s="27"/>
      <c r="K50" s="92" t="s">
        <v>61</v>
      </c>
      <c r="L50" s="92"/>
      <c r="M50" s="92"/>
      <c r="N50" s="92"/>
      <c r="O50" s="92"/>
    </row>
    <row r="51" spans="1:27" ht="23.25" customHeight="1" x14ac:dyDescent="0.2">
      <c r="A51" s="22" t="s">
        <v>73</v>
      </c>
      <c r="B51" s="102" t="s">
        <v>74</v>
      </c>
      <c r="C51" s="70"/>
      <c r="D51" s="70"/>
      <c r="E51" s="70"/>
      <c r="F51" s="70"/>
      <c r="G51" s="70"/>
      <c r="H51" s="70"/>
      <c r="I51" s="70"/>
      <c r="J51" s="70"/>
      <c r="K51" s="70"/>
      <c r="Q51" s="103"/>
      <c r="R51" s="104"/>
      <c r="S51" s="104"/>
      <c r="T51" s="104"/>
      <c r="U51" s="104"/>
      <c r="V51" s="104"/>
      <c r="W51" s="104"/>
      <c r="X51" s="104"/>
      <c r="Y51" s="104"/>
      <c r="Z51" s="104"/>
      <c r="AA51" s="105"/>
    </row>
    <row r="52" spans="1:27" ht="7.5" customHeight="1" x14ac:dyDescent="0.2">
      <c r="A52" s="27"/>
      <c r="B52" s="70"/>
      <c r="C52" s="70"/>
      <c r="D52" s="70"/>
      <c r="E52" s="70"/>
    </row>
    <row r="53" spans="1:27" ht="23.25" customHeight="1" x14ac:dyDescent="0.2">
      <c r="A53" s="22" t="s">
        <v>75</v>
      </c>
      <c r="C53" s="89" t="s">
        <v>76</v>
      </c>
      <c r="D53" s="90"/>
      <c r="E53" s="90"/>
      <c r="F53" s="90"/>
      <c r="G53" s="90"/>
      <c r="H53" s="90"/>
      <c r="I53" s="90"/>
      <c r="J53" s="90"/>
      <c r="K53" s="91"/>
      <c r="L53" s="92" t="s">
        <v>61</v>
      </c>
      <c r="M53" s="92"/>
      <c r="N53" s="92"/>
      <c r="O53" s="32"/>
      <c r="Q53" s="103">
        <f>Q47-Q49-Q51</f>
        <v>28791.390000000003</v>
      </c>
      <c r="R53" s="104"/>
      <c r="S53" s="104"/>
      <c r="T53" s="104"/>
      <c r="U53" s="104"/>
      <c r="V53" s="104"/>
      <c r="W53" s="104"/>
      <c r="X53" s="104"/>
      <c r="Y53" s="104"/>
      <c r="Z53" s="104"/>
      <c r="AA53" s="105"/>
    </row>
    <row r="54" spans="1:27" ht="15.75" customHeight="1" x14ac:dyDescent="0.2">
      <c r="A54" s="88" t="s">
        <v>77</v>
      </c>
      <c r="B54" s="88"/>
      <c r="C54" s="88"/>
      <c r="D54" s="27"/>
      <c r="E54" s="27"/>
    </row>
    <row r="55" spans="1:27" ht="23.25" customHeight="1" x14ac:dyDescent="0.2">
      <c r="A55" s="22" t="s">
        <v>78</v>
      </c>
      <c r="B55" s="102" t="s">
        <v>79</v>
      </c>
      <c r="C55" s="70"/>
      <c r="D55" s="70"/>
      <c r="E55" s="70"/>
      <c r="F55" s="70"/>
      <c r="G55" s="70"/>
      <c r="H55" s="70"/>
      <c r="I55" s="70"/>
      <c r="J55" s="70"/>
      <c r="K55" s="70"/>
      <c r="Q55" s="103"/>
      <c r="R55" s="104"/>
      <c r="S55" s="104"/>
      <c r="T55" s="104"/>
      <c r="U55" s="104"/>
      <c r="V55" s="104"/>
      <c r="W55" s="104"/>
      <c r="X55" s="104"/>
      <c r="Y55" s="104"/>
      <c r="Z55" s="104"/>
      <c r="AA55" s="105"/>
    </row>
    <row r="56" spans="1:27" ht="7.5" customHeight="1" x14ac:dyDescent="0.2">
      <c r="A56" s="27"/>
      <c r="B56" s="70"/>
      <c r="C56" s="70"/>
      <c r="D56" s="70"/>
      <c r="E56" s="70"/>
    </row>
    <row r="57" spans="1:27" ht="23.25" customHeight="1" x14ac:dyDescent="0.2">
      <c r="A57" s="22" t="s">
        <v>80</v>
      </c>
      <c r="B57" s="102" t="s">
        <v>81</v>
      </c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Q57" s="103"/>
      <c r="R57" s="104"/>
      <c r="S57" s="104"/>
      <c r="T57" s="104"/>
      <c r="U57" s="104"/>
      <c r="V57" s="104"/>
      <c r="W57" s="104"/>
      <c r="X57" s="104"/>
      <c r="Y57" s="104"/>
      <c r="Z57" s="104"/>
      <c r="AA57" s="105"/>
    </row>
    <row r="58" spans="1:27" ht="7.5" customHeight="1" x14ac:dyDescent="0.2">
      <c r="A58" s="27"/>
      <c r="B58" s="70"/>
      <c r="C58" s="70"/>
      <c r="D58" s="70"/>
      <c r="E58" s="70"/>
    </row>
    <row r="59" spans="1:27" ht="23.25" customHeight="1" x14ac:dyDescent="0.2">
      <c r="A59" s="22" t="s">
        <v>83</v>
      </c>
      <c r="B59" s="102" t="s">
        <v>82</v>
      </c>
      <c r="C59" s="70"/>
      <c r="D59" s="70"/>
      <c r="E59" s="70"/>
      <c r="F59" s="70"/>
      <c r="G59" s="70"/>
      <c r="H59" s="70"/>
      <c r="I59" s="70"/>
      <c r="J59" s="70"/>
      <c r="K59" s="70"/>
      <c r="Q59" s="103"/>
      <c r="R59" s="104"/>
      <c r="S59" s="104"/>
      <c r="T59" s="104"/>
      <c r="U59" s="104"/>
      <c r="V59" s="104"/>
      <c r="W59" s="104"/>
      <c r="X59" s="104"/>
      <c r="Y59" s="104"/>
      <c r="Z59" s="104"/>
      <c r="AA59" s="105"/>
    </row>
    <row r="60" spans="1:27" ht="7.5" customHeight="1" x14ac:dyDescent="0.2">
      <c r="A60" s="27"/>
      <c r="B60" s="70"/>
      <c r="C60" s="70"/>
      <c r="D60" s="70"/>
      <c r="E60" s="70"/>
    </row>
    <row r="61" spans="1:27" ht="23.25" customHeight="1" x14ac:dyDescent="0.2">
      <c r="A61" s="22" t="s">
        <v>84</v>
      </c>
      <c r="B61" s="102" t="s">
        <v>87</v>
      </c>
      <c r="C61" s="70"/>
      <c r="D61" s="70"/>
      <c r="E61" s="70"/>
      <c r="F61" s="70"/>
      <c r="G61" s="70"/>
      <c r="H61" s="70"/>
      <c r="I61" s="70"/>
      <c r="J61" s="70"/>
      <c r="K61" s="70"/>
      <c r="L61" s="70"/>
      <c r="Q61" s="103">
        <f>Q53</f>
        <v>28791.390000000003</v>
      </c>
      <c r="R61" s="104"/>
      <c r="S61" s="104"/>
      <c r="T61" s="104"/>
      <c r="U61" s="104"/>
      <c r="V61" s="104"/>
      <c r="W61" s="104"/>
      <c r="X61" s="104"/>
      <c r="Y61" s="104"/>
      <c r="Z61" s="104"/>
      <c r="AA61" s="105"/>
    </row>
    <row r="62" spans="1:27" ht="7.5" customHeight="1" x14ac:dyDescent="0.2">
      <c r="A62" s="27"/>
      <c r="B62" s="70"/>
      <c r="C62" s="70"/>
      <c r="D62" s="70"/>
      <c r="E62" s="70"/>
    </row>
    <row r="63" spans="1:27" ht="23.25" customHeight="1" x14ac:dyDescent="0.2">
      <c r="A63" s="22" t="s">
        <v>85</v>
      </c>
      <c r="B63" s="102" t="s">
        <v>88</v>
      </c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Q63" s="103"/>
      <c r="R63" s="104"/>
      <c r="S63" s="104"/>
      <c r="T63" s="104"/>
      <c r="U63" s="104"/>
      <c r="V63" s="104"/>
      <c r="W63" s="104"/>
      <c r="X63" s="104"/>
      <c r="Y63" s="104"/>
      <c r="Z63" s="104"/>
      <c r="AA63" s="105"/>
    </row>
    <row r="64" spans="1:27" ht="7.5" customHeight="1" x14ac:dyDescent="0.2">
      <c r="A64" s="27"/>
      <c r="B64" s="70"/>
      <c r="C64" s="70"/>
      <c r="D64" s="70"/>
      <c r="E64" s="70"/>
    </row>
    <row r="65" spans="1:34" ht="23.25" customHeight="1" x14ac:dyDescent="0.2">
      <c r="A65" s="22" t="s">
        <v>86</v>
      </c>
      <c r="B65" s="31" t="s">
        <v>89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92" t="s">
        <v>61</v>
      </c>
      <c r="P65" s="108"/>
      <c r="Q65" s="103"/>
      <c r="R65" s="104"/>
      <c r="S65" s="104"/>
      <c r="T65" s="104"/>
      <c r="U65" s="104"/>
      <c r="V65" s="104"/>
      <c r="W65" s="104"/>
      <c r="X65" s="104"/>
      <c r="Y65" s="104"/>
      <c r="Z65" s="104"/>
      <c r="AA65" s="105"/>
    </row>
    <row r="66" spans="1:34" ht="7.5" customHeight="1" x14ac:dyDescent="0.2">
      <c r="A66" s="27"/>
      <c r="B66" s="70"/>
      <c r="C66" s="70"/>
      <c r="D66" s="70"/>
      <c r="E66" s="70"/>
    </row>
    <row r="67" spans="1:34" ht="23.25" customHeight="1" x14ac:dyDescent="0.2">
      <c r="A67" s="22" t="s">
        <v>90</v>
      </c>
      <c r="C67" s="89" t="s">
        <v>91</v>
      </c>
      <c r="D67" s="90"/>
      <c r="E67" s="90"/>
      <c r="F67" s="90"/>
      <c r="G67" s="90"/>
      <c r="H67" s="90"/>
      <c r="I67" s="90"/>
      <c r="J67" s="90"/>
      <c r="K67" s="91"/>
      <c r="L67" s="92"/>
      <c r="M67" s="92"/>
      <c r="N67" s="92"/>
      <c r="O67" s="32"/>
      <c r="Q67" s="103">
        <f>Q55+Q57+Q59+Q61+Q63+Q65</f>
        <v>28791.390000000003</v>
      </c>
      <c r="R67" s="104"/>
      <c r="S67" s="104"/>
      <c r="T67" s="104"/>
      <c r="U67" s="104"/>
      <c r="V67" s="104"/>
      <c r="W67" s="104"/>
      <c r="X67" s="104"/>
      <c r="Y67" s="104"/>
      <c r="Z67" s="104"/>
      <c r="AA67" s="105"/>
    </row>
    <row r="68" spans="1:34" ht="7.5" customHeight="1" x14ac:dyDescent="0.2">
      <c r="A68" s="27"/>
      <c r="B68" s="70"/>
      <c r="C68" s="70"/>
      <c r="D68" s="70"/>
      <c r="E68" s="70"/>
    </row>
    <row r="69" spans="1:34" ht="23.25" customHeight="1" x14ac:dyDescent="0.2">
      <c r="A69" s="22" t="s">
        <v>92</v>
      </c>
      <c r="C69" s="107" t="s">
        <v>139</v>
      </c>
      <c r="D69" s="107"/>
      <c r="E69" s="107"/>
      <c r="F69" s="107"/>
      <c r="G69" s="107"/>
      <c r="H69" s="107"/>
      <c r="I69" s="107"/>
      <c r="J69" s="107"/>
      <c r="K69" s="107"/>
      <c r="L69" s="32"/>
      <c r="M69" s="32"/>
      <c r="N69" s="32"/>
      <c r="O69" s="32"/>
      <c r="Q69" s="103">
        <f>Q53-Q67</f>
        <v>0</v>
      </c>
      <c r="R69" s="104"/>
      <c r="S69" s="104"/>
      <c r="T69" s="104"/>
      <c r="U69" s="104"/>
      <c r="V69" s="104"/>
      <c r="W69" s="104"/>
      <c r="X69" s="104"/>
      <c r="Y69" s="104"/>
      <c r="Z69" s="104"/>
      <c r="AA69" s="105"/>
    </row>
    <row r="70" spans="1:34" ht="7.5" customHeight="1" x14ac:dyDescent="0.2">
      <c r="A70" s="27"/>
      <c r="B70" s="70"/>
      <c r="C70" s="70"/>
      <c r="D70" s="70"/>
      <c r="E70" s="70"/>
    </row>
    <row r="71" spans="1:34" ht="23.25" customHeight="1" x14ac:dyDescent="0.2">
      <c r="A71" s="22" t="s">
        <v>85</v>
      </c>
      <c r="B71" s="102" t="s">
        <v>93</v>
      </c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Q71" s="103"/>
      <c r="R71" s="104"/>
      <c r="S71" s="104"/>
      <c r="T71" s="104"/>
      <c r="U71" s="104"/>
      <c r="V71" s="104"/>
      <c r="W71" s="104"/>
      <c r="X71" s="104"/>
      <c r="Y71" s="104"/>
      <c r="Z71" s="104"/>
      <c r="AA71" s="105"/>
    </row>
    <row r="74" spans="1:34" ht="27.75" customHeight="1" x14ac:dyDescent="0.2">
      <c r="A74" s="89" t="s">
        <v>26</v>
      </c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1"/>
    </row>
    <row r="75" spans="1:34" ht="24.75" customHeight="1" x14ac:dyDescent="0.2">
      <c r="A75" s="21" t="s">
        <v>94</v>
      </c>
    </row>
    <row r="76" spans="1:34" ht="26.25" customHeight="1" x14ac:dyDescent="0.2">
      <c r="A76" s="92" t="s">
        <v>61</v>
      </c>
      <c r="B76" s="92"/>
      <c r="C76" s="92"/>
      <c r="D76" s="92"/>
      <c r="E76" s="92"/>
      <c r="N76" s="21" t="s">
        <v>96</v>
      </c>
      <c r="P76" s="93" t="s">
        <v>44</v>
      </c>
      <c r="Q76" s="93"/>
      <c r="R76" s="93"/>
      <c r="S76" s="93"/>
      <c r="T76" s="93"/>
      <c r="U76" s="93"/>
      <c r="V76" s="93" t="s">
        <v>95</v>
      </c>
      <c r="W76" s="93"/>
      <c r="X76" s="93"/>
      <c r="Y76" s="93"/>
      <c r="Z76" s="93"/>
      <c r="AA76" s="93"/>
      <c r="AE76" s="32"/>
      <c r="AF76" s="32"/>
      <c r="AG76" s="32"/>
      <c r="AH76" s="32"/>
    </row>
    <row r="77" spans="1:34" x14ac:dyDescent="0.2">
      <c r="A77" s="70" t="s">
        <v>98</v>
      </c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N77" s="22" t="s">
        <v>97</v>
      </c>
      <c r="P77" s="83">
        <v>177707.75</v>
      </c>
      <c r="Q77" s="84"/>
      <c r="R77" s="84"/>
      <c r="S77" s="84"/>
      <c r="T77" s="84"/>
      <c r="U77" s="85"/>
      <c r="V77" s="72"/>
      <c r="W77" s="72"/>
      <c r="X77" s="72"/>
      <c r="Y77" s="72"/>
      <c r="Z77" s="72"/>
      <c r="AA77" s="74"/>
    </row>
    <row r="78" spans="1:34" ht="7.5" customHeight="1" x14ac:dyDescent="0.2">
      <c r="A78" s="27"/>
      <c r="B78" s="70"/>
      <c r="C78" s="70"/>
      <c r="D78" s="70"/>
      <c r="E78" s="70"/>
      <c r="F78" s="27"/>
      <c r="G78" s="27"/>
      <c r="H78" s="27"/>
      <c r="I78" s="27"/>
      <c r="J78" s="27"/>
      <c r="K78" s="27"/>
      <c r="L78" s="27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1:34" x14ac:dyDescent="0.2">
      <c r="A79" s="70" t="s">
        <v>99</v>
      </c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N79" s="22" t="s">
        <v>100</v>
      </c>
      <c r="P79" s="71"/>
      <c r="Q79" s="72"/>
      <c r="R79" s="72"/>
      <c r="S79" s="72"/>
      <c r="T79" s="72"/>
      <c r="U79" s="73"/>
      <c r="V79" s="72"/>
      <c r="W79" s="72"/>
      <c r="X79" s="72"/>
      <c r="Y79" s="72"/>
      <c r="Z79" s="72"/>
      <c r="AA79" s="74"/>
    </row>
    <row r="80" spans="1:34" ht="7.5" customHeight="1" x14ac:dyDescent="0.2">
      <c r="A80" s="27"/>
      <c r="B80" s="70"/>
      <c r="C80" s="70"/>
      <c r="D80" s="70"/>
      <c r="E80" s="70"/>
      <c r="F80" s="27"/>
      <c r="G80" s="27"/>
      <c r="H80" s="27"/>
      <c r="I80" s="27"/>
      <c r="J80" s="27"/>
      <c r="K80" s="27"/>
      <c r="L80" s="27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1:27" x14ac:dyDescent="0.2">
      <c r="A81" s="70" t="s">
        <v>101</v>
      </c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N81" s="22" t="s">
        <v>104</v>
      </c>
      <c r="P81" s="71"/>
      <c r="Q81" s="72"/>
      <c r="R81" s="72"/>
      <c r="S81" s="72"/>
      <c r="T81" s="72"/>
      <c r="U81" s="73"/>
      <c r="V81" s="72"/>
      <c r="W81" s="72"/>
      <c r="X81" s="72"/>
      <c r="Y81" s="72"/>
      <c r="Z81" s="72"/>
      <c r="AA81" s="74"/>
    </row>
    <row r="82" spans="1:27" ht="7.5" customHeight="1" x14ac:dyDescent="0.2">
      <c r="A82" s="27"/>
      <c r="B82" s="70"/>
      <c r="C82" s="70"/>
      <c r="D82" s="70"/>
      <c r="E82" s="70"/>
      <c r="F82" s="27"/>
      <c r="G82" s="27"/>
      <c r="H82" s="27"/>
      <c r="I82" s="27"/>
      <c r="J82" s="27"/>
      <c r="K82" s="27"/>
      <c r="L82" s="27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1:27" x14ac:dyDescent="0.2">
      <c r="A83" s="70" t="s">
        <v>102</v>
      </c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N83" s="22" t="s">
        <v>105</v>
      </c>
      <c r="P83" s="71"/>
      <c r="Q83" s="72"/>
      <c r="R83" s="72"/>
      <c r="S83" s="72"/>
      <c r="T83" s="72"/>
      <c r="U83" s="73"/>
      <c r="V83" s="72"/>
      <c r="W83" s="72"/>
      <c r="X83" s="72"/>
      <c r="Y83" s="72"/>
      <c r="Z83" s="72"/>
      <c r="AA83" s="74"/>
    </row>
    <row r="84" spans="1:27" ht="18" customHeight="1" x14ac:dyDescent="0.2">
      <c r="A84" s="27" t="s">
        <v>103</v>
      </c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spans="1:27" x14ac:dyDescent="0.2">
      <c r="A85" s="70" t="s">
        <v>106</v>
      </c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N85" s="22" t="s">
        <v>108</v>
      </c>
      <c r="P85" s="71"/>
      <c r="Q85" s="72"/>
      <c r="R85" s="72"/>
      <c r="S85" s="72"/>
      <c r="T85" s="72"/>
      <c r="U85" s="73"/>
      <c r="V85" s="72"/>
      <c r="W85" s="72"/>
      <c r="X85" s="72"/>
      <c r="Y85" s="72"/>
      <c r="Z85" s="72"/>
      <c r="AA85" s="74"/>
    </row>
    <row r="86" spans="1:27" ht="17.25" customHeight="1" x14ac:dyDescent="0.2">
      <c r="A86" s="27" t="s">
        <v>107</v>
      </c>
      <c r="B86" s="27"/>
      <c r="C86" s="27"/>
      <c r="D86" s="27"/>
      <c r="E86" s="27"/>
      <c r="F86" s="27"/>
      <c r="G86" s="87" t="s">
        <v>61</v>
      </c>
      <c r="H86" s="87"/>
      <c r="I86" s="87"/>
      <c r="J86" s="27"/>
      <c r="K86" s="27"/>
      <c r="L86" s="27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spans="1:27" x14ac:dyDescent="0.2">
      <c r="A87" s="88" t="s">
        <v>109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22" t="s">
        <v>111</v>
      </c>
      <c r="P87" s="71"/>
      <c r="Q87" s="72"/>
      <c r="R87" s="72"/>
      <c r="S87" s="72"/>
      <c r="T87" s="72"/>
      <c r="U87" s="73"/>
      <c r="V87" s="72"/>
      <c r="W87" s="72"/>
      <c r="X87" s="72"/>
      <c r="Y87" s="72"/>
      <c r="Z87" s="72"/>
      <c r="AA87" s="74"/>
    </row>
    <row r="88" spans="1:27" ht="7.5" customHeight="1" x14ac:dyDescent="0.2">
      <c r="A88" s="27"/>
      <c r="B88" s="70"/>
      <c r="C88" s="70"/>
      <c r="D88" s="70"/>
      <c r="E88" s="70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spans="1:27" x14ac:dyDescent="0.2">
      <c r="A89" s="79" t="s">
        <v>110</v>
      </c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1"/>
      <c r="N89" s="22" t="s">
        <v>112</v>
      </c>
      <c r="P89" s="71">
        <f>P77+P79+P81+P83+P85+P87</f>
        <v>177707.75</v>
      </c>
      <c r="Q89" s="72"/>
      <c r="R89" s="72"/>
      <c r="S89" s="72"/>
      <c r="T89" s="72"/>
      <c r="U89" s="73"/>
      <c r="V89" s="72">
        <f>V77+V79+V81+V83+V85+V87</f>
        <v>0</v>
      </c>
      <c r="W89" s="72"/>
      <c r="X89" s="72"/>
      <c r="Y89" s="72"/>
      <c r="Z89" s="72"/>
      <c r="AA89" s="74"/>
    </row>
    <row r="90" spans="1:27" ht="7.5" customHeight="1" x14ac:dyDescent="0.2">
      <c r="A90" s="27"/>
      <c r="B90" s="70"/>
      <c r="C90" s="70"/>
      <c r="D90" s="70"/>
      <c r="E90" s="70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spans="1:27" x14ac:dyDescent="0.2">
      <c r="A91" s="86" t="s">
        <v>113</v>
      </c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spans="1:27" x14ac:dyDescent="0.2">
      <c r="A92" s="86" t="s">
        <v>114</v>
      </c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spans="1:27" x14ac:dyDescent="0.2">
      <c r="A93" s="34" t="s">
        <v>115</v>
      </c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spans="1:27" x14ac:dyDescent="0.2">
      <c r="A94" s="34" t="s">
        <v>116</v>
      </c>
      <c r="B94" s="34"/>
      <c r="C94" s="34" t="s">
        <v>119</v>
      </c>
      <c r="D94" s="34"/>
      <c r="E94" s="34"/>
      <c r="F94" s="34"/>
      <c r="G94" s="34"/>
      <c r="H94" s="34"/>
      <c r="I94" s="34"/>
      <c r="J94" s="34"/>
      <c r="K94" s="34"/>
      <c r="L94" s="34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 spans="1:27" x14ac:dyDescent="0.2">
      <c r="A95" s="34" t="s">
        <v>117</v>
      </c>
      <c r="B95" s="34"/>
      <c r="C95" s="34" t="s">
        <v>118</v>
      </c>
      <c r="D95" s="34"/>
      <c r="E95" s="34"/>
      <c r="F95" s="34"/>
      <c r="G95" s="34"/>
      <c r="H95" s="34"/>
      <c r="I95" s="34"/>
      <c r="J95" s="34"/>
      <c r="K95" s="34"/>
      <c r="L95" s="34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 spans="1:27" x14ac:dyDescent="0.2">
      <c r="A96" s="34" t="s">
        <v>120</v>
      </c>
      <c r="B96" s="34"/>
      <c r="C96" s="34" t="s">
        <v>121</v>
      </c>
      <c r="D96" s="34"/>
      <c r="E96" s="34"/>
      <c r="F96" s="34"/>
      <c r="G96" s="34"/>
      <c r="H96" s="34"/>
      <c r="I96" s="34"/>
      <c r="J96" s="34"/>
      <c r="K96" s="34"/>
      <c r="L96" s="34"/>
      <c r="N96" s="22" t="s">
        <v>122</v>
      </c>
      <c r="P96" s="71"/>
      <c r="Q96" s="72"/>
      <c r="R96" s="72"/>
      <c r="S96" s="72"/>
      <c r="T96" s="72"/>
      <c r="U96" s="73"/>
      <c r="V96" s="72"/>
      <c r="W96" s="72"/>
      <c r="X96" s="72"/>
      <c r="Y96" s="72"/>
      <c r="Z96" s="72"/>
      <c r="AA96" s="74"/>
    </row>
    <row r="97" spans="1:27" ht="7.5" customHeight="1" x14ac:dyDescent="0.2">
      <c r="A97" s="27"/>
      <c r="B97" s="70"/>
      <c r="C97" s="70"/>
      <c r="D97" s="70"/>
      <c r="E97" s="70"/>
      <c r="F97" s="27"/>
      <c r="G97" s="27"/>
      <c r="H97" s="27"/>
      <c r="I97" s="27"/>
      <c r="J97" s="27"/>
      <c r="K97" s="27"/>
      <c r="L97" s="27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 spans="1:27" x14ac:dyDescent="0.2">
      <c r="A98" s="88" t="s">
        <v>17</v>
      </c>
      <c r="B98" s="88"/>
      <c r="C98" s="88"/>
      <c r="D98" s="88"/>
      <c r="E98" s="88"/>
      <c r="F98" s="88"/>
      <c r="G98" s="88"/>
      <c r="H98" s="88"/>
      <c r="I98" s="88"/>
      <c r="J98" s="87" t="s">
        <v>61</v>
      </c>
      <c r="K98" s="87"/>
      <c r="L98" s="87"/>
      <c r="N98" s="22" t="s">
        <v>123</v>
      </c>
      <c r="P98" s="71">
        <v>7000</v>
      </c>
      <c r="Q98" s="72"/>
      <c r="R98" s="72"/>
      <c r="S98" s="72"/>
      <c r="T98" s="72"/>
      <c r="U98" s="73"/>
      <c r="V98" s="72">
        <v>7000</v>
      </c>
      <c r="W98" s="72"/>
      <c r="X98" s="72"/>
      <c r="Y98" s="72"/>
      <c r="Z98" s="72"/>
      <c r="AA98" s="74"/>
    </row>
    <row r="99" spans="1:27" ht="7.5" customHeight="1" x14ac:dyDescent="0.2">
      <c r="A99" s="27"/>
      <c r="B99" s="70"/>
      <c r="C99" s="70"/>
      <c r="D99" s="70"/>
      <c r="E99" s="70"/>
      <c r="F99" s="27"/>
      <c r="G99" s="27"/>
      <c r="H99" s="27"/>
      <c r="I99" s="27"/>
      <c r="J99" s="27"/>
      <c r="K99" s="27"/>
      <c r="L99" s="27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 spans="1:27" x14ac:dyDescent="0.2">
      <c r="A100" s="70" t="s">
        <v>124</v>
      </c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N100" s="22" t="s">
        <v>125</v>
      </c>
      <c r="P100" s="83">
        <v>4750.8</v>
      </c>
      <c r="Q100" s="84"/>
      <c r="R100" s="84"/>
      <c r="S100" s="84"/>
      <c r="T100" s="84"/>
      <c r="U100" s="85"/>
      <c r="V100" s="72"/>
      <c r="W100" s="72"/>
      <c r="X100" s="72"/>
      <c r="Y100" s="72"/>
      <c r="Z100" s="72"/>
      <c r="AA100" s="74"/>
    </row>
    <row r="101" spans="1:27" ht="7.5" customHeight="1" x14ac:dyDescent="0.2">
      <c r="A101" s="27"/>
      <c r="B101" s="70"/>
      <c r="C101" s="70"/>
      <c r="D101" s="70"/>
      <c r="E101" s="70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 spans="1:27" x14ac:dyDescent="0.2">
      <c r="A102" s="79" t="s">
        <v>126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1"/>
      <c r="N102" s="22" t="s">
        <v>127</v>
      </c>
      <c r="P102" s="71">
        <f>P89-P96-P98-P100</f>
        <v>165956.95000000001</v>
      </c>
      <c r="Q102" s="72"/>
      <c r="R102" s="72"/>
      <c r="S102" s="72"/>
      <c r="T102" s="72"/>
      <c r="U102" s="73"/>
      <c r="V102" s="72">
        <f>V89-V96-V98-V100</f>
        <v>-7000</v>
      </c>
      <c r="W102" s="72"/>
      <c r="X102" s="72"/>
      <c r="Y102" s="72"/>
      <c r="Z102" s="72"/>
      <c r="AA102" s="74"/>
    </row>
    <row r="103" spans="1:27" ht="7.5" customHeight="1" x14ac:dyDescent="0.2">
      <c r="A103" s="27"/>
      <c r="B103" s="70"/>
      <c r="C103" s="70"/>
      <c r="D103" s="70"/>
      <c r="E103" s="70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 spans="1:27" x14ac:dyDescent="0.2">
      <c r="A104" s="82" t="s">
        <v>128</v>
      </c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N104" s="22" t="s">
        <v>138</v>
      </c>
      <c r="P104" s="71"/>
      <c r="Q104" s="72"/>
      <c r="R104" s="72"/>
      <c r="S104" s="72"/>
      <c r="T104" s="72"/>
      <c r="U104" s="73"/>
      <c r="V104" s="72"/>
      <c r="W104" s="72"/>
      <c r="X104" s="72"/>
      <c r="Y104" s="72"/>
      <c r="Z104" s="72"/>
      <c r="AA104" s="74"/>
    </row>
    <row r="105" spans="1:27" ht="15.75" customHeight="1" x14ac:dyDescent="0.2">
      <c r="A105" s="82" t="s">
        <v>129</v>
      </c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spans="1:27" x14ac:dyDescent="0.2">
      <c r="A106" s="82" t="s">
        <v>130</v>
      </c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 spans="1:27" x14ac:dyDescent="0.2">
      <c r="A107" s="70" t="s">
        <v>131</v>
      </c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N107" s="22" t="s">
        <v>132</v>
      </c>
      <c r="P107" s="71"/>
      <c r="Q107" s="72"/>
      <c r="R107" s="72"/>
      <c r="S107" s="72"/>
      <c r="T107" s="72"/>
      <c r="U107" s="73"/>
      <c r="V107" s="72"/>
      <c r="W107" s="72"/>
      <c r="X107" s="72"/>
      <c r="Y107" s="72"/>
      <c r="Z107" s="72"/>
      <c r="AA107" s="74"/>
    </row>
    <row r="108" spans="1:27" ht="15.75" customHeight="1" x14ac:dyDescent="0.2">
      <c r="A108" s="82" t="s">
        <v>133</v>
      </c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 spans="1:27" x14ac:dyDescent="0.2">
      <c r="A109" s="79" t="s">
        <v>141</v>
      </c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1"/>
      <c r="N109" s="22" t="s">
        <v>136</v>
      </c>
      <c r="P109" s="71">
        <f>P102-P104-P107</f>
        <v>165956.95000000001</v>
      </c>
      <c r="Q109" s="72"/>
      <c r="R109" s="72"/>
      <c r="S109" s="72"/>
      <c r="T109" s="72"/>
      <c r="U109" s="73"/>
      <c r="V109" s="72">
        <f>V102-V104-V107</f>
        <v>-7000</v>
      </c>
      <c r="W109" s="72"/>
      <c r="X109" s="72"/>
      <c r="Y109" s="72"/>
      <c r="Z109" s="72"/>
      <c r="AA109" s="74"/>
    </row>
    <row r="110" spans="1:27" ht="7.5" customHeight="1" x14ac:dyDescent="0.2">
      <c r="A110" s="27"/>
      <c r="B110" s="70"/>
      <c r="C110" s="70"/>
      <c r="D110" s="70"/>
      <c r="E110" s="70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 spans="1:27" x14ac:dyDescent="0.2">
      <c r="A111" s="70" t="s">
        <v>135</v>
      </c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N111" s="22"/>
      <c r="P111" s="71">
        <v>6500</v>
      </c>
      <c r="Q111" s="72"/>
      <c r="R111" s="72"/>
      <c r="S111" s="72"/>
      <c r="T111" s="72"/>
      <c r="U111" s="73"/>
      <c r="V111" s="72">
        <v>6500</v>
      </c>
      <c r="W111" s="72"/>
      <c r="X111" s="72"/>
      <c r="Y111" s="72"/>
      <c r="Z111" s="72"/>
      <c r="AA111" s="74"/>
    </row>
    <row r="112" spans="1:27" ht="7.5" customHeight="1" x14ac:dyDescent="0.2">
      <c r="A112" s="27"/>
      <c r="B112" s="70"/>
      <c r="C112" s="70"/>
      <c r="D112" s="70"/>
      <c r="E112" s="70"/>
      <c r="F112" s="27"/>
      <c r="G112" s="27"/>
      <c r="H112" s="27"/>
      <c r="I112" s="27"/>
      <c r="J112" s="27"/>
      <c r="K112" s="27"/>
      <c r="L112" s="27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 spans="1:27" x14ac:dyDescent="0.2">
      <c r="A113" s="70" t="s">
        <v>134</v>
      </c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N113" s="22" t="s">
        <v>137</v>
      </c>
      <c r="P113" s="71">
        <f>P109-P111</f>
        <v>159456.95000000001</v>
      </c>
      <c r="Q113" s="72"/>
      <c r="R113" s="72"/>
      <c r="S113" s="72"/>
      <c r="T113" s="72"/>
      <c r="U113" s="73"/>
      <c r="V113" s="71">
        <f>V109-V111</f>
        <v>-13500</v>
      </c>
      <c r="W113" s="72"/>
      <c r="X113" s="72"/>
      <c r="Y113" s="72"/>
      <c r="Z113" s="72"/>
      <c r="AA113" s="73"/>
    </row>
    <row r="115" spans="1:27" s="35" customFormat="1" ht="18.75" x14ac:dyDescent="0.2">
      <c r="B115" s="75" t="s">
        <v>3</v>
      </c>
      <c r="C115" s="75"/>
      <c r="D115" s="64">
        <f>P109</f>
        <v>165956.95000000001</v>
      </c>
      <c r="E115" s="64"/>
      <c r="F115" s="64"/>
      <c r="G115" s="64"/>
      <c r="H115" s="36"/>
    </row>
    <row r="116" spans="1:27" s="35" customFormat="1" ht="18.75" x14ac:dyDescent="0.2">
      <c r="C116" s="36"/>
      <c r="D116" s="36"/>
      <c r="E116" s="36"/>
      <c r="F116" s="36"/>
      <c r="G116" s="37"/>
      <c r="H116" s="36"/>
    </row>
    <row r="117" spans="1:27" s="35" customFormat="1" ht="18.75" x14ac:dyDescent="0.2">
      <c r="A117" s="66" t="s">
        <v>4</v>
      </c>
      <c r="B117" s="66"/>
      <c r="C117" s="38" t="s">
        <v>5</v>
      </c>
      <c r="D117" s="66" t="s">
        <v>22</v>
      </c>
      <c r="E117" s="66"/>
      <c r="F117" s="76" t="s">
        <v>25</v>
      </c>
      <c r="G117" s="77"/>
      <c r="H117" s="78"/>
      <c r="I117" s="66" t="s">
        <v>6</v>
      </c>
      <c r="J117" s="66"/>
      <c r="K117" s="66"/>
      <c r="L117" s="66" t="s">
        <v>21</v>
      </c>
      <c r="M117" s="66"/>
      <c r="N117" s="66"/>
      <c r="O117" s="66" t="s">
        <v>20</v>
      </c>
      <c r="P117" s="66"/>
      <c r="Q117" s="66"/>
    </row>
    <row r="118" spans="1:27" s="35" customFormat="1" ht="18.75" x14ac:dyDescent="0.2">
      <c r="A118" s="64">
        <v>0</v>
      </c>
      <c r="B118" s="64"/>
      <c r="C118" s="39">
        <v>6500</v>
      </c>
      <c r="D118" s="65">
        <v>0</v>
      </c>
      <c r="E118" s="65"/>
      <c r="F118" s="67">
        <f>C118-A118</f>
        <v>6500</v>
      </c>
      <c r="G118" s="68"/>
      <c r="H118" s="69"/>
      <c r="I118" s="64">
        <f>IF(D115&lt;=F118,D115,F118)</f>
        <v>6500</v>
      </c>
      <c r="J118" s="64">
        <f>IF(G115&lt;=G118,G115,G118)</f>
        <v>0</v>
      </c>
      <c r="K118" s="64">
        <f>IF(H115&lt;=H118,H115,H118)</f>
        <v>0</v>
      </c>
      <c r="L118" s="64">
        <f>D115-I118</f>
        <v>159456.95000000001</v>
      </c>
      <c r="M118" s="64"/>
      <c r="N118" s="64"/>
      <c r="O118" s="64">
        <f>D118*I118</f>
        <v>0</v>
      </c>
      <c r="P118" s="64"/>
      <c r="Q118" s="64"/>
    </row>
    <row r="119" spans="1:27" s="35" customFormat="1" ht="18.75" x14ac:dyDescent="0.2">
      <c r="A119" s="64">
        <f>C118</f>
        <v>6500</v>
      </c>
      <c r="B119" s="64"/>
      <c r="C119" s="39">
        <v>30000</v>
      </c>
      <c r="D119" s="65">
        <v>0.1</v>
      </c>
      <c r="E119" s="65"/>
      <c r="F119" s="67">
        <f t="shared" ref="F119:F121" si="0">C119-A119</f>
        <v>23500</v>
      </c>
      <c r="G119" s="68"/>
      <c r="H119" s="69"/>
      <c r="I119" s="64">
        <f>IF(D115&lt;=C119,D115-I118,F119)</f>
        <v>23500</v>
      </c>
      <c r="J119" s="64">
        <f>IF(G115&lt;=G119,G115-J118,I119)</f>
        <v>0</v>
      </c>
      <c r="K119" s="64">
        <f>IF(H115&lt;=H119,H115-K118,J119)</f>
        <v>0</v>
      </c>
      <c r="L119" s="64">
        <f>IF(L118&gt;I119,L118-I119,0)</f>
        <v>135956.95000000001</v>
      </c>
      <c r="M119" s="64"/>
      <c r="N119" s="64"/>
      <c r="O119" s="64">
        <f>D119*I119</f>
        <v>2350</v>
      </c>
      <c r="P119" s="64"/>
      <c r="Q119" s="64"/>
    </row>
    <row r="120" spans="1:27" s="35" customFormat="1" ht="18.75" x14ac:dyDescent="0.2">
      <c r="A120" s="64">
        <f t="shared" ref="A120:A122" si="1">C119</f>
        <v>30000</v>
      </c>
      <c r="B120" s="64"/>
      <c r="C120" s="39">
        <v>45000</v>
      </c>
      <c r="D120" s="65">
        <v>0.15</v>
      </c>
      <c r="E120" s="65"/>
      <c r="F120" s="67">
        <f t="shared" si="0"/>
        <v>15000</v>
      </c>
      <c r="G120" s="68"/>
      <c r="H120" s="69"/>
      <c r="I120" s="64">
        <f>IF(D115&lt;=C120,D115-I118-I119,F120)</f>
        <v>15000</v>
      </c>
      <c r="J120" s="64">
        <f>IF(G115&lt;=G120,G115-J118-J119,I120)</f>
        <v>0</v>
      </c>
      <c r="K120" s="64">
        <f>IF(H115&lt;=H120,H115-K118-K119,J120)</f>
        <v>0</v>
      </c>
      <c r="L120" s="64">
        <f t="shared" ref="L120" si="2">IF(L119&gt;I120,L119-I120,0)</f>
        <v>120956.95000000001</v>
      </c>
      <c r="M120" s="64"/>
      <c r="N120" s="64"/>
      <c r="O120" s="64">
        <f>D120*I120</f>
        <v>2250</v>
      </c>
      <c r="P120" s="64"/>
      <c r="Q120" s="64"/>
    </row>
    <row r="121" spans="1:27" s="35" customFormat="1" ht="18.75" x14ac:dyDescent="0.2">
      <c r="A121" s="64">
        <f t="shared" si="1"/>
        <v>45000</v>
      </c>
      <c r="B121" s="64"/>
      <c r="C121" s="39">
        <v>200000</v>
      </c>
      <c r="D121" s="65">
        <v>0.2</v>
      </c>
      <c r="E121" s="65"/>
      <c r="F121" s="67">
        <f t="shared" si="0"/>
        <v>155000</v>
      </c>
      <c r="G121" s="68"/>
      <c r="H121" s="69"/>
      <c r="I121" s="64">
        <f>IF(D115&lt;=C121,D115-I118-I119-I120,F121)</f>
        <v>120956.95000000001</v>
      </c>
      <c r="J121" s="64">
        <f>IF(G115&lt;=G121,G115-J118-J119-J120,155000)</f>
        <v>0</v>
      </c>
      <c r="K121" s="64">
        <f>IF(H115&lt;=H121,H115-K118-K119-K120,155000)</f>
        <v>0</v>
      </c>
      <c r="L121" s="64">
        <f>IF(L120&gt;I121,L120-I121,0)</f>
        <v>0</v>
      </c>
      <c r="M121" s="64"/>
      <c r="N121" s="64"/>
      <c r="O121" s="64">
        <f>D121*I121</f>
        <v>24191.390000000003</v>
      </c>
      <c r="P121" s="64"/>
      <c r="Q121" s="64"/>
    </row>
    <row r="122" spans="1:27" s="35" customFormat="1" ht="18.75" x14ac:dyDescent="0.2">
      <c r="A122" s="64">
        <f t="shared" si="1"/>
        <v>200000</v>
      </c>
      <c r="B122" s="64"/>
      <c r="C122" s="39">
        <v>0</v>
      </c>
      <c r="D122" s="65">
        <v>0.25</v>
      </c>
      <c r="E122" s="65"/>
      <c r="F122" s="67"/>
      <c r="G122" s="68"/>
      <c r="H122" s="69"/>
      <c r="I122" s="64">
        <f>IF(D115&gt;A122,D115-I118-I119-I120-I121,0)</f>
        <v>0</v>
      </c>
      <c r="J122" s="64">
        <f>IF(G115&gt;200000,G115-J118-J119-J120-J121,0)</f>
        <v>0</v>
      </c>
      <c r="K122" s="64">
        <f>IF(H115&gt;200000,H115-K118-K119-K120-K121,0)</f>
        <v>0</v>
      </c>
      <c r="L122" s="64">
        <f>IF(L121&gt;I122,L121-I122,0)</f>
        <v>0</v>
      </c>
      <c r="M122" s="64"/>
      <c r="N122" s="64"/>
      <c r="O122" s="64">
        <f>D122*I122</f>
        <v>0</v>
      </c>
      <c r="P122" s="64"/>
      <c r="Q122" s="64"/>
    </row>
    <row r="123" spans="1:27" s="35" customFormat="1" ht="18.75" x14ac:dyDescent="0.2">
      <c r="C123" s="37"/>
      <c r="D123" s="37"/>
      <c r="E123" s="36"/>
      <c r="F123" s="36"/>
      <c r="G123" s="36"/>
      <c r="H123" s="36"/>
      <c r="I123" s="64">
        <f>SUM(I118:K122)</f>
        <v>165956.95000000001</v>
      </c>
      <c r="J123" s="64"/>
      <c r="K123" s="64"/>
      <c r="O123" s="64">
        <f>SUM(O118:Q122)</f>
        <v>28791.390000000003</v>
      </c>
      <c r="P123" s="64"/>
      <c r="Q123" s="64"/>
    </row>
    <row r="124" spans="1:27" s="35" customFormat="1" ht="18.75" x14ac:dyDescent="0.2">
      <c r="C124" s="37"/>
      <c r="D124" s="37"/>
      <c r="E124" s="36"/>
      <c r="F124" s="40"/>
      <c r="G124" s="40"/>
      <c r="H124" s="40"/>
      <c r="L124" s="40"/>
      <c r="M124" s="40"/>
      <c r="N124" s="40"/>
    </row>
    <row r="125" spans="1:27" s="35" customFormat="1" ht="18.75" x14ac:dyDescent="0.2">
      <c r="B125" s="66" t="s">
        <v>6</v>
      </c>
      <c r="C125" s="66"/>
      <c r="D125" s="64">
        <f>I123</f>
        <v>165956.95000000001</v>
      </c>
      <c r="E125" s="64"/>
      <c r="F125" s="64"/>
      <c r="G125" s="40"/>
      <c r="H125" s="40"/>
      <c r="L125" s="40"/>
      <c r="M125" s="40"/>
      <c r="N125" s="40"/>
    </row>
    <row r="126" spans="1:27" s="35" customFormat="1" ht="18.75" x14ac:dyDescent="0.2">
      <c r="B126" s="66" t="s">
        <v>23</v>
      </c>
      <c r="C126" s="66"/>
      <c r="D126" s="64">
        <f>SUM(O119:O122)</f>
        <v>28791.390000000003</v>
      </c>
      <c r="E126" s="64"/>
      <c r="F126" s="64"/>
      <c r="H126" s="36"/>
    </row>
    <row r="127" spans="1:27" s="35" customFormat="1" ht="18.75" x14ac:dyDescent="0.2">
      <c r="B127" s="66" t="s">
        <v>24</v>
      </c>
      <c r="C127" s="66"/>
      <c r="D127" s="64">
        <v>3627.12</v>
      </c>
      <c r="E127" s="64"/>
      <c r="F127" s="64"/>
      <c r="H127" s="36"/>
    </row>
    <row r="128" spans="1:27" s="35" customFormat="1" ht="18.75" x14ac:dyDescent="0.2">
      <c r="B128" s="66" t="s">
        <v>25</v>
      </c>
      <c r="C128" s="66"/>
      <c r="D128" s="64">
        <f>D126-D127</f>
        <v>25164.270000000004</v>
      </c>
      <c r="E128" s="64"/>
      <c r="F128" s="64"/>
      <c r="H128" s="36"/>
    </row>
    <row r="129" spans="3:8" x14ac:dyDescent="0.2">
      <c r="C129" s="41"/>
      <c r="D129" s="41"/>
      <c r="E129" s="41"/>
      <c r="F129" s="41"/>
      <c r="G129" s="41"/>
      <c r="H129" s="41"/>
    </row>
  </sheetData>
  <mergeCells count="246">
    <mergeCell ref="A15:C15"/>
    <mergeCell ref="O15:P15"/>
    <mergeCell ref="A17:C17"/>
    <mergeCell ref="D17:L17"/>
    <mergeCell ref="N17:Q17"/>
    <mergeCell ref="R17:X17"/>
    <mergeCell ref="A19:C19"/>
    <mergeCell ref="D19:E19"/>
    <mergeCell ref="F19:I19"/>
    <mergeCell ref="J19:K19"/>
    <mergeCell ref="L19:O19"/>
    <mergeCell ref="T10:W10"/>
    <mergeCell ref="A11:C11"/>
    <mergeCell ref="D11:E11"/>
    <mergeCell ref="F11:L11"/>
    <mergeCell ref="M11:O11"/>
    <mergeCell ref="P11:S11"/>
    <mergeCell ref="T11:W11"/>
    <mergeCell ref="A13:C13"/>
    <mergeCell ref="D13:E13"/>
    <mergeCell ref="F13:L13"/>
    <mergeCell ref="M13:O13"/>
    <mergeCell ref="P13:S13"/>
    <mergeCell ref="T13:W13"/>
    <mergeCell ref="D8:E8"/>
    <mergeCell ref="F8:G8"/>
    <mergeCell ref="H8:J8"/>
    <mergeCell ref="K8:N8"/>
    <mergeCell ref="O8:Q8"/>
    <mergeCell ref="R8:S8"/>
    <mergeCell ref="A9:C9"/>
    <mergeCell ref="D10:E10"/>
    <mergeCell ref="F10:L10"/>
    <mergeCell ref="M10:O10"/>
    <mergeCell ref="P10:S10"/>
    <mergeCell ref="A1:C1"/>
    <mergeCell ref="J1:L1"/>
    <mergeCell ref="P1:R1"/>
    <mergeCell ref="A3:C3"/>
    <mergeCell ref="D3:M3"/>
    <mergeCell ref="O3:R3"/>
    <mergeCell ref="S3:Y3"/>
    <mergeCell ref="A5:C5"/>
    <mergeCell ref="A7:C7"/>
    <mergeCell ref="N7:Q7"/>
    <mergeCell ref="R7:X7"/>
    <mergeCell ref="A21:C21"/>
    <mergeCell ref="B23:C23"/>
    <mergeCell ref="D23:I23"/>
    <mergeCell ref="K23:L23"/>
    <mergeCell ref="M23:P23"/>
    <mergeCell ref="Q23:R23"/>
    <mergeCell ref="S23:V23"/>
    <mergeCell ref="B25:C25"/>
    <mergeCell ref="D25:K25"/>
    <mergeCell ref="M25:R25"/>
    <mergeCell ref="D26:E26"/>
    <mergeCell ref="F26:G26"/>
    <mergeCell ref="H26:J26"/>
    <mergeCell ref="K26:N26"/>
    <mergeCell ref="O26:Q26"/>
    <mergeCell ref="R26:S26"/>
    <mergeCell ref="B35:J35"/>
    <mergeCell ref="K35:O35"/>
    <mergeCell ref="Q35:AA35"/>
    <mergeCell ref="B36:E36"/>
    <mergeCell ref="B37:J37"/>
    <mergeCell ref="K37:O37"/>
    <mergeCell ref="Q37:AA37"/>
    <mergeCell ref="B29:G29"/>
    <mergeCell ref="S29:U29"/>
    <mergeCell ref="A31:O31"/>
    <mergeCell ref="Q31:AA31"/>
    <mergeCell ref="B33:J33"/>
    <mergeCell ref="K33:O33"/>
    <mergeCell ref="Q33:AA33"/>
    <mergeCell ref="B43:O43"/>
    <mergeCell ref="Q43:AA43"/>
    <mergeCell ref="B45:J45"/>
    <mergeCell ref="K45:O45"/>
    <mergeCell ref="Q45:AA45"/>
    <mergeCell ref="B47:E47"/>
    <mergeCell ref="K47:O47"/>
    <mergeCell ref="Q47:AA47"/>
    <mergeCell ref="B38:E38"/>
    <mergeCell ref="B39:J39"/>
    <mergeCell ref="K39:O39"/>
    <mergeCell ref="Q39:AA39"/>
    <mergeCell ref="B40:E40"/>
    <mergeCell ref="B41:J41"/>
    <mergeCell ref="K41:O41"/>
    <mergeCell ref="Q41:AA41"/>
    <mergeCell ref="C53:K53"/>
    <mergeCell ref="L53:N53"/>
    <mergeCell ref="Q53:AA53"/>
    <mergeCell ref="A54:C54"/>
    <mergeCell ref="B55:K55"/>
    <mergeCell ref="Q55:AA55"/>
    <mergeCell ref="A48:C48"/>
    <mergeCell ref="Q49:AA49"/>
    <mergeCell ref="K50:O50"/>
    <mergeCell ref="B51:K51"/>
    <mergeCell ref="Q51:AA51"/>
    <mergeCell ref="B52:E52"/>
    <mergeCell ref="B60:E60"/>
    <mergeCell ref="B61:L61"/>
    <mergeCell ref="Q61:AA61"/>
    <mergeCell ref="B62:E62"/>
    <mergeCell ref="B63:M63"/>
    <mergeCell ref="Q63:AA63"/>
    <mergeCell ref="B56:E56"/>
    <mergeCell ref="B57:M57"/>
    <mergeCell ref="Q57:AA57"/>
    <mergeCell ref="B58:E58"/>
    <mergeCell ref="B59:K59"/>
    <mergeCell ref="Q59:AA59"/>
    <mergeCell ref="B68:E68"/>
    <mergeCell ref="C69:K69"/>
    <mergeCell ref="Q69:AA69"/>
    <mergeCell ref="B70:E70"/>
    <mergeCell ref="B71:M71"/>
    <mergeCell ref="Q71:AA71"/>
    <mergeCell ref="B64:E64"/>
    <mergeCell ref="O65:P65"/>
    <mergeCell ref="Q65:AA65"/>
    <mergeCell ref="B66:E66"/>
    <mergeCell ref="C67:K67"/>
    <mergeCell ref="L67:N67"/>
    <mergeCell ref="Q67:AA67"/>
    <mergeCell ref="B78:E78"/>
    <mergeCell ref="A79:L79"/>
    <mergeCell ref="P79:U79"/>
    <mergeCell ref="V79:AA79"/>
    <mergeCell ref="B80:E80"/>
    <mergeCell ref="A81:L81"/>
    <mergeCell ref="P81:U81"/>
    <mergeCell ref="V81:AA81"/>
    <mergeCell ref="A74:AA74"/>
    <mergeCell ref="A76:E76"/>
    <mergeCell ref="P76:U76"/>
    <mergeCell ref="V76:AA76"/>
    <mergeCell ref="A77:L77"/>
    <mergeCell ref="P77:U77"/>
    <mergeCell ref="V77:AA77"/>
    <mergeCell ref="G86:I86"/>
    <mergeCell ref="A87:M87"/>
    <mergeCell ref="P87:U87"/>
    <mergeCell ref="V87:AA87"/>
    <mergeCell ref="B88:E88"/>
    <mergeCell ref="A89:L89"/>
    <mergeCell ref="P89:U89"/>
    <mergeCell ref="V89:AA89"/>
    <mergeCell ref="B82:E82"/>
    <mergeCell ref="A83:L83"/>
    <mergeCell ref="P83:U83"/>
    <mergeCell ref="V83:AA83"/>
    <mergeCell ref="A85:L85"/>
    <mergeCell ref="P85:U85"/>
    <mergeCell ref="V85:AA85"/>
    <mergeCell ref="A98:I98"/>
    <mergeCell ref="J98:L98"/>
    <mergeCell ref="P98:U98"/>
    <mergeCell ref="V98:AA98"/>
    <mergeCell ref="B99:E99"/>
    <mergeCell ref="A100:L100"/>
    <mergeCell ref="P100:U100"/>
    <mergeCell ref="V100:AA100"/>
    <mergeCell ref="B90:E90"/>
    <mergeCell ref="A91:L91"/>
    <mergeCell ref="A92:L92"/>
    <mergeCell ref="P96:U96"/>
    <mergeCell ref="V96:AA96"/>
    <mergeCell ref="B97:E97"/>
    <mergeCell ref="A105:L105"/>
    <mergeCell ref="A106:L106"/>
    <mergeCell ref="A107:L107"/>
    <mergeCell ref="P107:U107"/>
    <mergeCell ref="V107:AA107"/>
    <mergeCell ref="A108:M108"/>
    <mergeCell ref="B101:E101"/>
    <mergeCell ref="A102:L102"/>
    <mergeCell ref="P102:U102"/>
    <mergeCell ref="V102:AA102"/>
    <mergeCell ref="B103:E103"/>
    <mergeCell ref="A104:L104"/>
    <mergeCell ref="P104:U104"/>
    <mergeCell ref="V104:AA104"/>
    <mergeCell ref="B112:E112"/>
    <mergeCell ref="A113:L113"/>
    <mergeCell ref="P113:U113"/>
    <mergeCell ref="V113:AA113"/>
    <mergeCell ref="B115:C115"/>
    <mergeCell ref="D115:G115"/>
    <mergeCell ref="A109:L109"/>
    <mergeCell ref="P109:U109"/>
    <mergeCell ref="V109:AA109"/>
    <mergeCell ref="B110:E110"/>
    <mergeCell ref="A111:L111"/>
    <mergeCell ref="P111:U111"/>
    <mergeCell ref="V111:AA111"/>
    <mergeCell ref="I119:K119"/>
    <mergeCell ref="L119:N119"/>
    <mergeCell ref="O119:Q119"/>
    <mergeCell ref="A120:B120"/>
    <mergeCell ref="D120:E120"/>
    <mergeCell ref="I120:K120"/>
    <mergeCell ref="L120:N120"/>
    <mergeCell ref="O120:Q120"/>
    <mergeCell ref="A117:B117"/>
    <mergeCell ref="D117:E117"/>
    <mergeCell ref="I117:K117"/>
    <mergeCell ref="L117:N117"/>
    <mergeCell ref="O117:Q117"/>
    <mergeCell ref="A118:B118"/>
    <mergeCell ref="D118:E118"/>
    <mergeCell ref="I118:K118"/>
    <mergeCell ref="L118:N118"/>
    <mergeCell ref="O118:Q118"/>
    <mergeCell ref="I123:K123"/>
    <mergeCell ref="O123:Q123"/>
    <mergeCell ref="B125:C125"/>
    <mergeCell ref="D125:F125"/>
    <mergeCell ref="B126:C126"/>
    <mergeCell ref="D126:F126"/>
    <mergeCell ref="A121:B121"/>
    <mergeCell ref="D121:E121"/>
    <mergeCell ref="I121:K121"/>
    <mergeCell ref="L121:N121"/>
    <mergeCell ref="O121:Q121"/>
    <mergeCell ref="A122:B122"/>
    <mergeCell ref="D122:E122"/>
    <mergeCell ref="I122:K122"/>
    <mergeCell ref="L122:N122"/>
    <mergeCell ref="O122:Q122"/>
    <mergeCell ref="B127:C127"/>
    <mergeCell ref="D127:F127"/>
    <mergeCell ref="B128:C128"/>
    <mergeCell ref="D128:F128"/>
    <mergeCell ref="F117:H117"/>
    <mergeCell ref="F118:H118"/>
    <mergeCell ref="F119:H119"/>
    <mergeCell ref="F120:H120"/>
    <mergeCell ref="F121:H121"/>
    <mergeCell ref="F122:H122"/>
    <mergeCell ref="A119:B119"/>
    <mergeCell ref="D119:E119"/>
  </mergeCells>
  <printOptions horizontalCentered="1"/>
  <pageMargins left="0.25" right="0.25" top="0.75" bottom="0.75" header="0.3" footer="0.3"/>
  <pageSetup scale="73" fitToHeight="0" orientation="portrait" r:id="rId1"/>
  <rowBreaks count="1" manualBreakCount="1">
    <brk id="72" max="2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29"/>
  <sheetViews>
    <sheetView rightToLeft="1" zoomScaleNormal="100" workbookViewId="0">
      <selection activeCell="R18" sqref="R18"/>
    </sheetView>
  </sheetViews>
  <sheetFormatPr defaultColWidth="9.125" defaultRowHeight="20.25" x14ac:dyDescent="0.2"/>
  <cols>
    <col min="1" max="1" width="6.375" style="21" customWidth="1"/>
    <col min="2" max="2" width="7.625" style="21" customWidth="1"/>
    <col min="3" max="3" width="14.375" style="21" customWidth="1"/>
    <col min="4" max="11" width="4.75" style="21" customWidth="1"/>
    <col min="12" max="12" width="5.625" style="21" customWidth="1"/>
    <col min="13" max="13" width="4.75" style="21" customWidth="1"/>
    <col min="14" max="14" width="5.25" style="21" customWidth="1"/>
    <col min="15" max="15" width="4.75" style="21" customWidth="1"/>
    <col min="16" max="16" width="3.75" style="21" customWidth="1"/>
    <col min="17" max="17" width="4.25" style="21" customWidth="1"/>
    <col min="18" max="19" width="5.125" style="21" customWidth="1"/>
    <col min="20" max="27" width="4.25" style="21" customWidth="1"/>
    <col min="28" max="30" width="5" style="21" customWidth="1"/>
    <col min="31" max="32" width="4.25" style="21" customWidth="1"/>
    <col min="33" max="33" width="5.125" style="21" bestFit="1" customWidth="1"/>
    <col min="34" max="35" width="4.25" style="21" customWidth="1"/>
    <col min="36" max="36" width="1.625" style="21" customWidth="1"/>
    <col min="37" max="38" width="4.25" style="21" customWidth="1"/>
    <col min="39" max="39" width="1.625" style="21" customWidth="1"/>
    <col min="40" max="43" width="4.25" style="21" customWidth="1"/>
    <col min="44" max="16384" width="9.125" style="21"/>
  </cols>
  <sheetData>
    <row r="1" spans="1:27" x14ac:dyDescent="0.2">
      <c r="A1" s="106" t="s">
        <v>44</v>
      </c>
      <c r="B1" s="106"/>
      <c r="C1" s="106"/>
      <c r="D1" s="23">
        <v>6</v>
      </c>
      <c r="E1" s="23">
        <v>1</v>
      </c>
      <c r="F1" s="23">
        <v>0</v>
      </c>
      <c r="G1" s="23">
        <v>2</v>
      </c>
      <c r="J1" s="97" t="s">
        <v>152</v>
      </c>
      <c r="K1" s="97"/>
      <c r="L1" s="97"/>
      <c r="M1" s="29"/>
      <c r="P1" s="97" t="s">
        <v>153</v>
      </c>
      <c r="Q1" s="97"/>
      <c r="R1" s="97"/>
      <c r="S1" s="29"/>
    </row>
    <row r="2" spans="1:27" ht="4.5" customHeight="1" x14ac:dyDescent="0.2"/>
    <row r="3" spans="1:27" x14ac:dyDescent="0.2">
      <c r="A3" s="106" t="s">
        <v>144</v>
      </c>
      <c r="B3" s="106"/>
      <c r="C3" s="106"/>
      <c r="D3" s="107" t="s">
        <v>174</v>
      </c>
      <c r="E3" s="107"/>
      <c r="F3" s="107"/>
      <c r="G3" s="107"/>
      <c r="H3" s="107"/>
      <c r="I3" s="107"/>
      <c r="J3" s="107"/>
      <c r="K3" s="107"/>
      <c r="L3" s="107"/>
      <c r="M3" s="107"/>
      <c r="O3" s="88" t="s">
        <v>154</v>
      </c>
      <c r="P3" s="88"/>
      <c r="Q3" s="88"/>
      <c r="R3" s="88"/>
      <c r="S3" s="107" t="s">
        <v>155</v>
      </c>
      <c r="T3" s="107"/>
      <c r="U3" s="107"/>
      <c r="V3" s="107"/>
      <c r="W3" s="107"/>
      <c r="X3" s="107"/>
      <c r="Y3" s="107"/>
    </row>
    <row r="4" spans="1:27" ht="4.5" customHeight="1" x14ac:dyDescent="0.2"/>
    <row r="5" spans="1:27" x14ac:dyDescent="0.2">
      <c r="A5" s="106" t="s">
        <v>145</v>
      </c>
      <c r="B5" s="106"/>
      <c r="C5" s="106"/>
      <c r="D5" s="23">
        <v>8</v>
      </c>
      <c r="E5" s="23">
        <v>3</v>
      </c>
      <c r="F5" s="23">
        <v>5</v>
      </c>
      <c r="G5" s="23">
        <v>6</v>
      </c>
      <c r="H5" s="23">
        <v>1</v>
      </c>
      <c r="I5" s="23">
        <v>1</v>
      </c>
      <c r="J5" s="28">
        <v>2</v>
      </c>
      <c r="K5" s="23">
        <v>1</v>
      </c>
      <c r="L5" s="28">
        <v>0</v>
      </c>
      <c r="M5" s="23">
        <v>8</v>
      </c>
      <c r="N5" s="28">
        <v>0</v>
      </c>
      <c r="O5" s="23">
        <v>8</v>
      </c>
      <c r="P5" s="28">
        <v>8</v>
      </c>
      <c r="Q5" s="23">
        <v>2</v>
      </c>
    </row>
    <row r="6" spans="1:27" ht="4.5" customHeight="1" x14ac:dyDescent="0.2"/>
    <row r="7" spans="1:27" x14ac:dyDescent="0.2">
      <c r="A7" s="106" t="s">
        <v>146</v>
      </c>
      <c r="B7" s="106"/>
      <c r="C7" s="106"/>
      <c r="D7" s="23">
        <v>7</v>
      </c>
      <c r="E7" s="23">
        <v>2</v>
      </c>
      <c r="F7" s="24">
        <v>9</v>
      </c>
      <c r="G7" s="23">
        <v>1</v>
      </c>
      <c r="H7" s="23">
        <v>2</v>
      </c>
      <c r="I7" s="24">
        <v>8</v>
      </c>
      <c r="J7" s="23">
        <v>1</v>
      </c>
      <c r="K7" s="23">
        <v>8</v>
      </c>
      <c r="L7" s="23">
        <v>3</v>
      </c>
      <c r="N7" s="88" t="s">
        <v>172</v>
      </c>
      <c r="O7" s="88"/>
      <c r="P7" s="88"/>
      <c r="Q7" s="88"/>
      <c r="R7" s="107">
        <v>430210</v>
      </c>
      <c r="S7" s="107"/>
      <c r="T7" s="107"/>
      <c r="U7" s="107"/>
      <c r="V7" s="107"/>
      <c r="W7" s="107"/>
      <c r="X7" s="107"/>
    </row>
    <row r="8" spans="1:27" ht="11.25" customHeight="1" x14ac:dyDescent="0.2">
      <c r="D8" s="96" t="s">
        <v>35</v>
      </c>
      <c r="E8" s="96"/>
      <c r="F8" s="96" t="s">
        <v>36</v>
      </c>
      <c r="G8" s="96"/>
      <c r="H8" s="96" t="s">
        <v>37</v>
      </c>
      <c r="I8" s="96"/>
      <c r="J8" s="96"/>
      <c r="K8" s="96" t="s">
        <v>38</v>
      </c>
      <c r="L8" s="96"/>
      <c r="M8" s="96"/>
      <c r="N8" s="96"/>
      <c r="O8" s="96" t="s">
        <v>39</v>
      </c>
      <c r="P8" s="96"/>
      <c r="Q8" s="96"/>
      <c r="R8" s="96" t="s">
        <v>40</v>
      </c>
      <c r="S8" s="96"/>
    </row>
    <row r="9" spans="1:27" x14ac:dyDescent="0.2">
      <c r="A9" s="106" t="s">
        <v>34</v>
      </c>
      <c r="B9" s="106"/>
      <c r="C9" s="106"/>
      <c r="D9" s="23">
        <v>1</v>
      </c>
      <c r="E9" s="28">
        <v>3</v>
      </c>
      <c r="F9" s="23">
        <v>0</v>
      </c>
      <c r="G9" s="28">
        <v>0</v>
      </c>
      <c r="H9" s="23">
        <v>0</v>
      </c>
      <c r="I9" s="23">
        <v>3</v>
      </c>
      <c r="J9" s="28">
        <v>7</v>
      </c>
      <c r="K9" s="23">
        <v>3</v>
      </c>
      <c r="L9" s="23">
        <v>6</v>
      </c>
      <c r="M9" s="23">
        <v>5</v>
      </c>
      <c r="N9" s="23">
        <v>1</v>
      </c>
      <c r="O9" s="28">
        <v>0</v>
      </c>
      <c r="P9" s="28">
        <v>6</v>
      </c>
      <c r="Q9" s="23"/>
      <c r="R9" s="23"/>
      <c r="S9" s="23"/>
    </row>
    <row r="10" spans="1:27" ht="11.25" customHeight="1" x14ac:dyDescent="0.2">
      <c r="D10" s="96" t="s">
        <v>156</v>
      </c>
      <c r="E10" s="96"/>
      <c r="F10" s="111" t="s">
        <v>157</v>
      </c>
      <c r="G10" s="111"/>
      <c r="H10" s="111"/>
      <c r="I10" s="111"/>
      <c r="J10" s="111"/>
      <c r="K10" s="111"/>
      <c r="L10" s="111"/>
      <c r="M10" s="112" t="s">
        <v>158</v>
      </c>
      <c r="N10" s="112"/>
      <c r="O10" s="112"/>
      <c r="P10" s="112" t="s">
        <v>159</v>
      </c>
      <c r="Q10" s="112"/>
      <c r="R10" s="112"/>
      <c r="S10" s="112"/>
      <c r="T10" s="96" t="s">
        <v>160</v>
      </c>
      <c r="U10" s="96"/>
      <c r="V10" s="96"/>
      <c r="W10" s="96"/>
    </row>
    <row r="11" spans="1:27" x14ac:dyDescent="0.2">
      <c r="A11" s="106" t="s">
        <v>147</v>
      </c>
      <c r="B11" s="106"/>
      <c r="C11" s="106"/>
      <c r="D11" s="107">
        <v>12</v>
      </c>
      <c r="E11" s="109"/>
      <c r="F11" s="110" t="s">
        <v>175</v>
      </c>
      <c r="G11" s="107"/>
      <c r="H11" s="107"/>
      <c r="I11" s="107"/>
      <c r="J11" s="107"/>
      <c r="K11" s="107"/>
      <c r="L11" s="109"/>
      <c r="M11" s="110" t="s">
        <v>176</v>
      </c>
      <c r="N11" s="107"/>
      <c r="O11" s="109"/>
      <c r="P11" s="91"/>
      <c r="Q11" s="107"/>
      <c r="R11" s="107"/>
      <c r="S11" s="89"/>
      <c r="T11" s="110" t="s">
        <v>169</v>
      </c>
      <c r="U11" s="107"/>
      <c r="V11" s="107"/>
      <c r="W11" s="109"/>
    </row>
    <row r="12" spans="1:27" ht="4.5" customHeight="1" x14ac:dyDescent="0.2"/>
    <row r="13" spans="1:27" x14ac:dyDescent="0.2">
      <c r="A13" s="106" t="s">
        <v>148</v>
      </c>
      <c r="B13" s="106"/>
      <c r="C13" s="106"/>
      <c r="D13" s="107">
        <v>12</v>
      </c>
      <c r="E13" s="109"/>
      <c r="F13" s="110" t="s">
        <v>175</v>
      </c>
      <c r="G13" s="107"/>
      <c r="H13" s="107"/>
      <c r="I13" s="107"/>
      <c r="J13" s="107"/>
      <c r="K13" s="107"/>
      <c r="L13" s="109"/>
      <c r="M13" s="110" t="s">
        <v>176</v>
      </c>
      <c r="N13" s="107"/>
      <c r="O13" s="109"/>
      <c r="P13" s="91"/>
      <c r="Q13" s="107"/>
      <c r="R13" s="107"/>
      <c r="S13" s="89"/>
      <c r="T13" s="110" t="s">
        <v>169</v>
      </c>
      <c r="U13" s="107"/>
      <c r="V13" s="107"/>
      <c r="W13" s="109"/>
    </row>
    <row r="14" spans="1:27" ht="4.5" customHeight="1" x14ac:dyDescent="0.2"/>
    <row r="15" spans="1:27" x14ac:dyDescent="0.2">
      <c r="A15" s="106" t="s">
        <v>149</v>
      </c>
      <c r="B15" s="106"/>
      <c r="C15" s="106"/>
      <c r="D15" s="29"/>
      <c r="E15" s="29"/>
      <c r="F15" s="29"/>
      <c r="G15" s="29"/>
      <c r="H15" s="29"/>
      <c r="I15" s="29"/>
      <c r="J15" s="29"/>
      <c r="K15" s="42"/>
      <c r="L15" s="29"/>
      <c r="M15" s="29"/>
      <c r="N15" s="29"/>
      <c r="O15" s="116" t="s">
        <v>161</v>
      </c>
      <c r="P15" s="117"/>
      <c r="Q15" s="23"/>
      <c r="R15" s="23"/>
      <c r="S15" s="23"/>
      <c r="T15" s="28"/>
      <c r="U15" s="43"/>
      <c r="V15" s="23"/>
      <c r="W15" s="28"/>
      <c r="X15" s="43"/>
      <c r="Y15" s="23"/>
      <c r="Z15" s="23"/>
      <c r="AA15" s="23"/>
    </row>
    <row r="16" spans="1:27" ht="4.5" customHeight="1" x14ac:dyDescent="0.2"/>
    <row r="17" spans="1:43" x14ac:dyDescent="0.2">
      <c r="A17" s="106" t="s">
        <v>150</v>
      </c>
      <c r="B17" s="106"/>
      <c r="C17" s="106"/>
      <c r="D17" s="107" t="s">
        <v>177</v>
      </c>
      <c r="E17" s="107"/>
      <c r="F17" s="107"/>
      <c r="G17" s="107"/>
      <c r="H17" s="107"/>
      <c r="I17" s="107"/>
      <c r="J17" s="107"/>
      <c r="K17" s="107"/>
      <c r="L17" s="107"/>
      <c r="N17" s="88" t="s">
        <v>162</v>
      </c>
      <c r="O17" s="88"/>
      <c r="P17" s="88"/>
      <c r="Q17" s="88"/>
      <c r="R17" s="107" t="s">
        <v>178</v>
      </c>
      <c r="S17" s="107"/>
      <c r="T17" s="107"/>
      <c r="U17" s="107"/>
      <c r="V17" s="107"/>
      <c r="W17" s="107"/>
      <c r="X17" s="107"/>
    </row>
    <row r="18" spans="1:43" ht="4.5" customHeight="1" x14ac:dyDescent="0.2"/>
    <row r="19" spans="1:43" x14ac:dyDescent="0.2">
      <c r="A19" s="106" t="s">
        <v>151</v>
      </c>
      <c r="B19" s="106"/>
      <c r="C19" s="106"/>
      <c r="D19" s="97" t="s">
        <v>29</v>
      </c>
      <c r="E19" s="95"/>
      <c r="F19" s="98">
        <v>42370</v>
      </c>
      <c r="G19" s="99"/>
      <c r="H19" s="99"/>
      <c r="I19" s="100"/>
      <c r="J19" s="94" t="s">
        <v>30</v>
      </c>
      <c r="K19" s="95"/>
      <c r="L19" s="98">
        <v>42735</v>
      </c>
      <c r="M19" s="99"/>
      <c r="N19" s="99"/>
      <c r="O19" s="100"/>
    </row>
    <row r="21" spans="1:43" ht="21.75" customHeight="1" x14ac:dyDescent="0.2">
      <c r="A21" s="101" t="s">
        <v>27</v>
      </c>
      <c r="B21" s="101"/>
      <c r="C21" s="101"/>
    </row>
    <row r="22" spans="1:43" ht="7.5" customHeight="1" x14ac:dyDescent="0.2"/>
    <row r="23" spans="1:43" ht="23.25" customHeight="1" x14ac:dyDescent="0.2">
      <c r="A23" s="22" t="s">
        <v>28</v>
      </c>
      <c r="B23" s="94" t="s">
        <v>54</v>
      </c>
      <c r="C23" s="95"/>
      <c r="D23" s="89" t="str">
        <f>D17</f>
        <v>المهن الحرة اول</v>
      </c>
      <c r="E23" s="90"/>
      <c r="F23" s="90"/>
      <c r="G23" s="90"/>
      <c r="H23" s="90"/>
      <c r="I23" s="91"/>
      <c r="K23" s="97" t="s">
        <v>29</v>
      </c>
      <c r="L23" s="95"/>
      <c r="M23" s="98">
        <f>F19</f>
        <v>42370</v>
      </c>
      <c r="N23" s="99"/>
      <c r="O23" s="99"/>
      <c r="P23" s="100"/>
      <c r="Q23" s="94" t="s">
        <v>30</v>
      </c>
      <c r="R23" s="95"/>
      <c r="S23" s="98">
        <f>L19</f>
        <v>42735</v>
      </c>
      <c r="T23" s="99"/>
      <c r="U23" s="99"/>
      <c r="V23" s="100"/>
    </row>
    <row r="24" spans="1:43" ht="4.5" customHeight="1" x14ac:dyDescent="0.2"/>
    <row r="25" spans="1:43" ht="23.25" customHeight="1" x14ac:dyDescent="0.2">
      <c r="A25" s="22" t="s">
        <v>31</v>
      </c>
      <c r="B25" s="94" t="s">
        <v>55</v>
      </c>
      <c r="C25" s="95"/>
      <c r="D25" s="89" t="str">
        <f>D3</f>
        <v>وسام عصمت محمد محمد</v>
      </c>
      <c r="E25" s="90"/>
      <c r="F25" s="90"/>
      <c r="G25" s="90"/>
      <c r="H25" s="90"/>
      <c r="I25" s="90"/>
      <c r="J25" s="90"/>
      <c r="K25" s="91"/>
      <c r="L25" s="22" t="s">
        <v>32</v>
      </c>
      <c r="M25" s="94" t="s">
        <v>56</v>
      </c>
      <c r="N25" s="88"/>
      <c r="O25" s="88"/>
      <c r="P25" s="88"/>
      <c r="Q25" s="88"/>
      <c r="R25" s="95"/>
      <c r="S25" s="23">
        <f>D7</f>
        <v>7</v>
      </c>
      <c r="T25" s="23">
        <f t="shared" ref="T25:AA25" si="0">E7</f>
        <v>2</v>
      </c>
      <c r="U25" s="24">
        <f t="shared" si="0"/>
        <v>9</v>
      </c>
      <c r="V25" s="23">
        <f t="shared" si="0"/>
        <v>1</v>
      </c>
      <c r="W25" s="23">
        <f t="shared" si="0"/>
        <v>2</v>
      </c>
      <c r="X25" s="24">
        <f t="shared" si="0"/>
        <v>8</v>
      </c>
      <c r="Y25" s="23">
        <f t="shared" si="0"/>
        <v>1</v>
      </c>
      <c r="Z25" s="23">
        <f t="shared" si="0"/>
        <v>8</v>
      </c>
      <c r="AA25" s="23">
        <f t="shared" si="0"/>
        <v>3</v>
      </c>
    </row>
    <row r="26" spans="1:43" ht="14.25" customHeight="1" x14ac:dyDescent="0.2">
      <c r="A26" s="25"/>
      <c r="B26" s="25"/>
      <c r="C26" s="25"/>
      <c r="D26" s="96" t="s">
        <v>35</v>
      </c>
      <c r="E26" s="96"/>
      <c r="F26" s="96" t="s">
        <v>36</v>
      </c>
      <c r="G26" s="96"/>
      <c r="H26" s="96" t="s">
        <v>37</v>
      </c>
      <c r="I26" s="96"/>
      <c r="J26" s="96"/>
      <c r="K26" s="96" t="s">
        <v>38</v>
      </c>
      <c r="L26" s="96"/>
      <c r="M26" s="96"/>
      <c r="N26" s="96"/>
      <c r="O26" s="96" t="s">
        <v>39</v>
      </c>
      <c r="P26" s="96"/>
      <c r="Q26" s="96"/>
      <c r="R26" s="96" t="s">
        <v>40</v>
      </c>
      <c r="S26" s="96"/>
      <c r="U26" s="25"/>
      <c r="X26" s="26"/>
      <c r="AB26" s="20"/>
      <c r="AC26" s="20"/>
      <c r="AD26" s="20"/>
      <c r="AE26" s="20"/>
      <c r="AF26" s="25"/>
      <c r="AG26" s="27"/>
      <c r="AH26" s="27"/>
      <c r="AI26" s="25"/>
      <c r="AJ26" s="25"/>
      <c r="AK26" s="27"/>
      <c r="AL26" s="27"/>
      <c r="AM26" s="25"/>
      <c r="AN26" s="25"/>
      <c r="AO26" s="27"/>
      <c r="AP26" s="27"/>
      <c r="AQ26" s="27"/>
    </row>
    <row r="27" spans="1:43" ht="23.25" customHeight="1" x14ac:dyDescent="0.2">
      <c r="A27" s="22" t="s">
        <v>33</v>
      </c>
      <c r="B27" s="21" t="s">
        <v>34</v>
      </c>
      <c r="D27" s="23">
        <f t="shared" ref="D27:P27" si="1">D9</f>
        <v>1</v>
      </c>
      <c r="E27" s="28">
        <f t="shared" si="1"/>
        <v>3</v>
      </c>
      <c r="F27" s="23">
        <f t="shared" si="1"/>
        <v>0</v>
      </c>
      <c r="G27" s="28">
        <f t="shared" si="1"/>
        <v>0</v>
      </c>
      <c r="H27" s="23">
        <f t="shared" si="1"/>
        <v>0</v>
      </c>
      <c r="I27" s="23">
        <f t="shared" si="1"/>
        <v>3</v>
      </c>
      <c r="J27" s="28">
        <f t="shared" si="1"/>
        <v>7</v>
      </c>
      <c r="K27" s="23">
        <f t="shared" si="1"/>
        <v>3</v>
      </c>
      <c r="L27" s="23">
        <f t="shared" si="1"/>
        <v>6</v>
      </c>
      <c r="M27" s="23">
        <f t="shared" si="1"/>
        <v>5</v>
      </c>
      <c r="N27" s="23">
        <f t="shared" si="1"/>
        <v>1</v>
      </c>
      <c r="O27" s="28">
        <f t="shared" si="1"/>
        <v>0</v>
      </c>
      <c r="P27" s="28">
        <f t="shared" si="1"/>
        <v>6</v>
      </c>
      <c r="Q27" s="23"/>
      <c r="R27" s="23"/>
      <c r="S27" s="23"/>
    </row>
    <row r="28" spans="1:43" ht="6.75" customHeight="1" x14ac:dyDescent="0.2"/>
    <row r="29" spans="1:43" ht="23.25" customHeight="1" x14ac:dyDescent="0.2">
      <c r="A29" s="22" t="s">
        <v>41</v>
      </c>
      <c r="B29" s="94" t="s">
        <v>42</v>
      </c>
      <c r="C29" s="88"/>
      <c r="D29" s="88"/>
      <c r="E29" s="88"/>
      <c r="F29" s="88"/>
      <c r="G29" s="95"/>
      <c r="H29" s="29"/>
      <c r="I29" s="23"/>
      <c r="J29" s="29"/>
      <c r="K29" s="29"/>
      <c r="L29" s="23"/>
      <c r="M29" s="29"/>
      <c r="N29" s="29"/>
      <c r="O29" s="29"/>
      <c r="P29" s="29"/>
      <c r="Q29" s="23"/>
      <c r="R29" s="23"/>
      <c r="S29" s="94" t="s">
        <v>43</v>
      </c>
      <c r="T29" s="88"/>
      <c r="U29" s="88"/>
    </row>
    <row r="30" spans="1:43" ht="7.5" customHeight="1" x14ac:dyDescent="0.2"/>
    <row r="31" spans="1:43" ht="23.25" customHeight="1" x14ac:dyDescent="0.2">
      <c r="A31" s="79" t="s">
        <v>45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1"/>
      <c r="Q31" s="89" t="s">
        <v>44</v>
      </c>
      <c r="R31" s="90"/>
      <c r="S31" s="90"/>
      <c r="T31" s="90"/>
      <c r="U31" s="90"/>
      <c r="V31" s="90"/>
      <c r="W31" s="90"/>
      <c r="X31" s="90"/>
      <c r="Y31" s="90"/>
      <c r="Z31" s="90"/>
      <c r="AA31" s="91"/>
    </row>
    <row r="32" spans="1:43" ht="7.5" customHeight="1" x14ac:dyDescent="0.2"/>
    <row r="33" spans="1:27" ht="23.25" customHeight="1" x14ac:dyDescent="0.2">
      <c r="A33" s="22" t="s">
        <v>46</v>
      </c>
      <c r="B33" s="102" t="s">
        <v>47</v>
      </c>
      <c r="C33" s="70"/>
      <c r="D33" s="70"/>
      <c r="E33" s="70"/>
      <c r="F33" s="70"/>
      <c r="G33" s="70"/>
      <c r="H33" s="70"/>
      <c r="I33" s="70"/>
      <c r="J33" s="70"/>
      <c r="K33" s="97" t="s">
        <v>48</v>
      </c>
      <c r="L33" s="97"/>
      <c r="M33" s="97"/>
      <c r="N33" s="97"/>
      <c r="O33" s="97"/>
      <c r="Q33" s="103">
        <f>P109</f>
        <v>17068.8</v>
      </c>
      <c r="R33" s="104"/>
      <c r="S33" s="104"/>
      <c r="T33" s="104"/>
      <c r="U33" s="104"/>
      <c r="V33" s="104"/>
      <c r="W33" s="104"/>
      <c r="X33" s="104"/>
      <c r="Y33" s="104"/>
      <c r="Z33" s="104"/>
      <c r="AA33" s="105"/>
    </row>
    <row r="34" spans="1:27" ht="7.5" customHeight="1" x14ac:dyDescent="0.2"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ht="23.25" customHeight="1" x14ac:dyDescent="0.2">
      <c r="A35" s="22" t="s">
        <v>49</v>
      </c>
      <c r="B35" s="102" t="s">
        <v>50</v>
      </c>
      <c r="C35" s="70"/>
      <c r="D35" s="70"/>
      <c r="E35" s="70"/>
      <c r="F35" s="70"/>
      <c r="G35" s="70"/>
      <c r="H35" s="70"/>
      <c r="I35" s="70"/>
      <c r="J35" s="70"/>
      <c r="K35" s="97" t="s">
        <v>51</v>
      </c>
      <c r="L35" s="97"/>
      <c r="M35" s="97"/>
      <c r="N35" s="97"/>
      <c r="O35" s="97"/>
      <c r="Q35" s="103"/>
      <c r="R35" s="104"/>
      <c r="S35" s="104"/>
      <c r="T35" s="104"/>
      <c r="U35" s="104"/>
      <c r="V35" s="104"/>
      <c r="W35" s="104"/>
      <c r="X35" s="104"/>
      <c r="Y35" s="104"/>
      <c r="Z35" s="104"/>
      <c r="AA35" s="105"/>
    </row>
    <row r="36" spans="1:27" ht="7.5" customHeight="1" x14ac:dyDescent="0.2">
      <c r="B36" s="102"/>
      <c r="C36" s="70"/>
      <c r="D36" s="70"/>
      <c r="E36" s="7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ht="23.25" customHeight="1" x14ac:dyDescent="0.2">
      <c r="A37" s="22" t="s">
        <v>58</v>
      </c>
      <c r="B37" s="102" t="s">
        <v>52</v>
      </c>
      <c r="C37" s="70"/>
      <c r="D37" s="70"/>
      <c r="E37" s="70"/>
      <c r="F37" s="70"/>
      <c r="G37" s="70"/>
      <c r="H37" s="70"/>
      <c r="I37" s="70"/>
      <c r="J37" s="70"/>
      <c r="K37" s="97" t="s">
        <v>53</v>
      </c>
      <c r="L37" s="97"/>
      <c r="M37" s="97"/>
      <c r="N37" s="97"/>
      <c r="O37" s="97"/>
      <c r="Q37" s="103"/>
      <c r="R37" s="104"/>
      <c r="S37" s="104"/>
      <c r="T37" s="104"/>
      <c r="U37" s="104"/>
      <c r="V37" s="104"/>
      <c r="W37" s="104"/>
      <c r="X37" s="104"/>
      <c r="Y37" s="104"/>
      <c r="Z37" s="104"/>
      <c r="AA37" s="105"/>
    </row>
    <row r="38" spans="1:27" ht="7.5" customHeight="1" x14ac:dyDescent="0.2">
      <c r="B38" s="102"/>
      <c r="C38" s="70"/>
      <c r="D38" s="70"/>
      <c r="E38" s="7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1:27" ht="23.25" customHeight="1" x14ac:dyDescent="0.2">
      <c r="A39" s="22" t="s">
        <v>59</v>
      </c>
      <c r="B39" s="102" t="s">
        <v>57</v>
      </c>
      <c r="C39" s="70"/>
      <c r="D39" s="70"/>
      <c r="E39" s="70"/>
      <c r="F39" s="70"/>
      <c r="G39" s="70"/>
      <c r="H39" s="70"/>
      <c r="I39" s="70"/>
      <c r="J39" s="70"/>
      <c r="K39" s="97" t="s">
        <v>60</v>
      </c>
      <c r="L39" s="97"/>
      <c r="M39" s="97"/>
      <c r="N39" s="97"/>
      <c r="O39" s="97"/>
      <c r="Q39" s="103"/>
      <c r="R39" s="104"/>
      <c r="S39" s="104"/>
      <c r="T39" s="104"/>
      <c r="U39" s="104"/>
      <c r="V39" s="104"/>
      <c r="W39" s="104"/>
      <c r="X39" s="104"/>
      <c r="Y39" s="104"/>
      <c r="Z39" s="104"/>
      <c r="AA39" s="105"/>
    </row>
    <row r="40" spans="1:27" ht="7.5" customHeight="1" x14ac:dyDescent="0.2">
      <c r="B40" s="102"/>
      <c r="C40" s="70"/>
      <c r="D40" s="70"/>
      <c r="E40" s="7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1:27" ht="23.25" customHeight="1" x14ac:dyDescent="0.2">
      <c r="A41" s="22" t="s">
        <v>62</v>
      </c>
      <c r="B41" s="102" t="s">
        <v>140</v>
      </c>
      <c r="C41" s="70"/>
      <c r="D41" s="70"/>
      <c r="E41" s="70"/>
      <c r="F41" s="70"/>
      <c r="G41" s="70"/>
      <c r="H41" s="70"/>
      <c r="I41" s="70"/>
      <c r="J41" s="70"/>
      <c r="K41" s="92" t="s">
        <v>61</v>
      </c>
      <c r="L41" s="92"/>
      <c r="M41" s="92"/>
      <c r="N41" s="92"/>
      <c r="O41" s="92"/>
      <c r="Q41" s="103">
        <f>Q33+Q35+Q37+Q39</f>
        <v>17068.8</v>
      </c>
      <c r="R41" s="104"/>
      <c r="S41" s="104"/>
      <c r="T41" s="104"/>
      <c r="U41" s="104"/>
      <c r="V41" s="104"/>
      <c r="W41" s="104"/>
      <c r="X41" s="104"/>
      <c r="Y41" s="104"/>
      <c r="Z41" s="104"/>
      <c r="AA41" s="105"/>
    </row>
    <row r="42" spans="1:27" ht="7.5" customHeight="1" x14ac:dyDescent="0.2"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1:27" ht="23.25" customHeight="1" x14ac:dyDescent="0.2">
      <c r="A43" s="22" t="s">
        <v>63</v>
      </c>
      <c r="B43" s="102" t="s">
        <v>64</v>
      </c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Q43" s="103">
        <v>-6500</v>
      </c>
      <c r="R43" s="104"/>
      <c r="S43" s="104"/>
      <c r="T43" s="104"/>
      <c r="U43" s="104"/>
      <c r="V43" s="104"/>
      <c r="W43" s="104"/>
      <c r="X43" s="104"/>
      <c r="Y43" s="104"/>
      <c r="Z43" s="104"/>
      <c r="AA43" s="105"/>
    </row>
    <row r="44" spans="1:27" ht="7.5" customHeight="1" x14ac:dyDescent="0.2"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spans="1:27" ht="23.25" customHeight="1" x14ac:dyDescent="0.2">
      <c r="A45" s="22" t="s">
        <v>65</v>
      </c>
      <c r="B45" s="102" t="s">
        <v>66</v>
      </c>
      <c r="C45" s="70"/>
      <c r="D45" s="70"/>
      <c r="E45" s="70"/>
      <c r="F45" s="70"/>
      <c r="G45" s="70"/>
      <c r="H45" s="70"/>
      <c r="I45" s="70"/>
      <c r="J45" s="70"/>
      <c r="K45" s="92" t="s">
        <v>61</v>
      </c>
      <c r="L45" s="92"/>
      <c r="M45" s="92"/>
      <c r="N45" s="92"/>
      <c r="O45" s="92"/>
      <c r="Q45" s="103">
        <f>Q41+Q43</f>
        <v>10568.8</v>
      </c>
      <c r="R45" s="104"/>
      <c r="S45" s="104"/>
      <c r="T45" s="104"/>
      <c r="U45" s="104"/>
      <c r="V45" s="104"/>
      <c r="W45" s="104"/>
      <c r="X45" s="104"/>
      <c r="Y45" s="104"/>
      <c r="Z45" s="104"/>
      <c r="AA45" s="105"/>
    </row>
    <row r="46" spans="1:27" ht="7.5" customHeight="1" x14ac:dyDescent="0.2"/>
    <row r="47" spans="1:27" ht="23.25" customHeight="1" x14ac:dyDescent="0.2">
      <c r="A47" s="22" t="s">
        <v>67</v>
      </c>
      <c r="B47" s="102" t="s">
        <v>68</v>
      </c>
      <c r="C47" s="70"/>
      <c r="D47" s="70"/>
      <c r="E47" s="70"/>
      <c r="K47" s="92" t="s">
        <v>61</v>
      </c>
      <c r="L47" s="92"/>
      <c r="M47" s="92"/>
      <c r="N47" s="92"/>
      <c r="O47" s="92"/>
      <c r="Q47" s="103">
        <f>D126</f>
        <v>1056.8799999999999</v>
      </c>
      <c r="R47" s="104"/>
      <c r="S47" s="104"/>
      <c r="T47" s="104"/>
      <c r="U47" s="104"/>
      <c r="V47" s="104"/>
      <c r="W47" s="104"/>
      <c r="X47" s="104"/>
      <c r="Y47" s="104"/>
      <c r="Z47" s="104"/>
      <c r="AA47" s="105"/>
    </row>
    <row r="48" spans="1:27" ht="15.75" customHeight="1" x14ac:dyDescent="0.2">
      <c r="A48" s="88" t="s">
        <v>69</v>
      </c>
      <c r="B48" s="88"/>
      <c r="C48" s="88"/>
      <c r="D48" s="27"/>
      <c r="E48" s="27"/>
    </row>
    <row r="49" spans="1:27" ht="23.25" customHeight="1" x14ac:dyDescent="0.2">
      <c r="A49" s="22" t="s">
        <v>70</v>
      </c>
      <c r="B49" s="31" t="s">
        <v>72</v>
      </c>
      <c r="C49" s="27"/>
      <c r="D49" s="27"/>
      <c r="E49" s="27"/>
      <c r="F49" s="27"/>
      <c r="G49" s="27"/>
      <c r="H49" s="27"/>
      <c r="I49" s="27"/>
      <c r="J49" s="27"/>
      <c r="Q49" s="103"/>
      <c r="R49" s="104"/>
      <c r="S49" s="104"/>
      <c r="T49" s="104"/>
      <c r="U49" s="104"/>
      <c r="V49" s="104"/>
      <c r="W49" s="104"/>
      <c r="X49" s="104"/>
      <c r="Y49" s="104"/>
      <c r="Z49" s="104"/>
      <c r="AA49" s="105"/>
    </row>
    <row r="50" spans="1:27" ht="18" customHeight="1" x14ac:dyDescent="0.2">
      <c r="A50" s="27"/>
      <c r="B50" s="27" t="s">
        <v>71</v>
      </c>
      <c r="C50" s="27"/>
      <c r="D50" s="27"/>
      <c r="E50" s="27"/>
      <c r="K50" s="92" t="s">
        <v>61</v>
      </c>
      <c r="L50" s="92"/>
      <c r="M50" s="92"/>
      <c r="N50" s="92"/>
      <c r="O50" s="92"/>
    </row>
    <row r="51" spans="1:27" ht="23.25" customHeight="1" x14ac:dyDescent="0.2">
      <c r="A51" s="22" t="s">
        <v>73</v>
      </c>
      <c r="B51" s="102" t="s">
        <v>74</v>
      </c>
      <c r="C51" s="70"/>
      <c r="D51" s="70"/>
      <c r="E51" s="70"/>
      <c r="F51" s="70"/>
      <c r="G51" s="70"/>
      <c r="H51" s="70"/>
      <c r="I51" s="70"/>
      <c r="J51" s="70"/>
      <c r="K51" s="70"/>
      <c r="Q51" s="103"/>
      <c r="R51" s="104"/>
      <c r="S51" s="104"/>
      <c r="T51" s="104"/>
      <c r="U51" s="104"/>
      <c r="V51" s="104"/>
      <c r="W51" s="104"/>
      <c r="X51" s="104"/>
      <c r="Y51" s="104"/>
      <c r="Z51" s="104"/>
      <c r="AA51" s="105"/>
    </row>
    <row r="52" spans="1:27" ht="7.5" customHeight="1" x14ac:dyDescent="0.2">
      <c r="A52" s="27"/>
      <c r="B52" s="70"/>
      <c r="C52" s="70"/>
      <c r="D52" s="70"/>
      <c r="E52" s="70"/>
    </row>
    <row r="53" spans="1:27" ht="23.25" customHeight="1" x14ac:dyDescent="0.2">
      <c r="A53" s="22" t="s">
        <v>75</v>
      </c>
      <c r="C53" s="89" t="s">
        <v>76</v>
      </c>
      <c r="D53" s="90"/>
      <c r="E53" s="90"/>
      <c r="F53" s="90"/>
      <c r="G53" s="90"/>
      <c r="H53" s="90"/>
      <c r="I53" s="90"/>
      <c r="J53" s="90"/>
      <c r="K53" s="91"/>
      <c r="L53" s="92" t="s">
        <v>61</v>
      </c>
      <c r="M53" s="92"/>
      <c r="N53" s="92"/>
      <c r="O53" s="32"/>
      <c r="Q53" s="103">
        <f>Q47-Q49-Q51</f>
        <v>1056.8799999999999</v>
      </c>
      <c r="R53" s="104"/>
      <c r="S53" s="104"/>
      <c r="T53" s="104"/>
      <c r="U53" s="104"/>
      <c r="V53" s="104"/>
      <c r="W53" s="104"/>
      <c r="X53" s="104"/>
      <c r="Y53" s="104"/>
      <c r="Z53" s="104"/>
      <c r="AA53" s="105"/>
    </row>
    <row r="54" spans="1:27" ht="15.75" customHeight="1" x14ac:dyDescent="0.2">
      <c r="A54" s="88" t="s">
        <v>77</v>
      </c>
      <c r="B54" s="88"/>
      <c r="C54" s="88"/>
      <c r="D54" s="27"/>
      <c r="E54" s="27"/>
    </row>
    <row r="55" spans="1:27" ht="23.25" customHeight="1" x14ac:dyDescent="0.2">
      <c r="A55" s="22" t="s">
        <v>78</v>
      </c>
      <c r="B55" s="102" t="s">
        <v>79</v>
      </c>
      <c r="C55" s="70"/>
      <c r="D55" s="70"/>
      <c r="E55" s="70"/>
      <c r="F55" s="70"/>
      <c r="G55" s="70"/>
      <c r="H55" s="70"/>
      <c r="I55" s="70"/>
      <c r="J55" s="70"/>
      <c r="K55" s="70"/>
      <c r="Q55" s="103"/>
      <c r="R55" s="104"/>
      <c r="S55" s="104"/>
      <c r="T55" s="104"/>
      <c r="U55" s="104"/>
      <c r="V55" s="104"/>
      <c r="W55" s="104"/>
      <c r="X55" s="104"/>
      <c r="Y55" s="104"/>
      <c r="Z55" s="104"/>
      <c r="AA55" s="105"/>
    </row>
    <row r="56" spans="1:27" ht="7.5" customHeight="1" x14ac:dyDescent="0.2">
      <c r="A56" s="27"/>
      <c r="B56" s="70"/>
      <c r="C56" s="70"/>
      <c r="D56" s="70"/>
      <c r="E56" s="70"/>
    </row>
    <row r="57" spans="1:27" ht="23.25" customHeight="1" x14ac:dyDescent="0.2">
      <c r="A57" s="22" t="s">
        <v>80</v>
      </c>
      <c r="B57" s="102" t="s">
        <v>81</v>
      </c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Q57" s="103"/>
      <c r="R57" s="104"/>
      <c r="S57" s="104"/>
      <c r="T57" s="104"/>
      <c r="U57" s="104"/>
      <c r="V57" s="104"/>
      <c r="W57" s="104"/>
      <c r="X57" s="104"/>
      <c r="Y57" s="104"/>
      <c r="Z57" s="104"/>
      <c r="AA57" s="105"/>
    </row>
    <row r="58" spans="1:27" ht="7.5" customHeight="1" x14ac:dyDescent="0.2">
      <c r="A58" s="27"/>
      <c r="B58" s="70"/>
      <c r="C58" s="70"/>
      <c r="D58" s="70"/>
      <c r="E58" s="70"/>
    </row>
    <row r="59" spans="1:27" ht="23.25" customHeight="1" x14ac:dyDescent="0.2">
      <c r="A59" s="22" t="s">
        <v>83</v>
      </c>
      <c r="B59" s="102" t="s">
        <v>82</v>
      </c>
      <c r="C59" s="70"/>
      <c r="D59" s="70"/>
      <c r="E59" s="70"/>
      <c r="F59" s="70"/>
      <c r="G59" s="70"/>
      <c r="H59" s="70"/>
      <c r="I59" s="70"/>
      <c r="J59" s="70"/>
      <c r="K59" s="70"/>
      <c r="Q59" s="103"/>
      <c r="R59" s="104"/>
      <c r="S59" s="104"/>
      <c r="T59" s="104"/>
      <c r="U59" s="104"/>
      <c r="V59" s="104"/>
      <c r="W59" s="104"/>
      <c r="X59" s="104"/>
      <c r="Y59" s="104"/>
      <c r="Z59" s="104"/>
      <c r="AA59" s="105"/>
    </row>
    <row r="60" spans="1:27" ht="7.5" customHeight="1" x14ac:dyDescent="0.2">
      <c r="A60" s="27"/>
      <c r="B60" s="70"/>
      <c r="C60" s="70"/>
      <c r="D60" s="70"/>
      <c r="E60" s="70"/>
    </row>
    <row r="61" spans="1:27" ht="23.25" customHeight="1" x14ac:dyDescent="0.2">
      <c r="A61" s="22" t="s">
        <v>84</v>
      </c>
      <c r="B61" s="102" t="s">
        <v>87</v>
      </c>
      <c r="C61" s="70"/>
      <c r="D61" s="70"/>
      <c r="E61" s="70"/>
      <c r="F61" s="70"/>
      <c r="G61" s="70"/>
      <c r="H61" s="70"/>
      <c r="I61" s="70"/>
      <c r="J61" s="70"/>
      <c r="K61" s="70"/>
      <c r="L61" s="70"/>
      <c r="Q61" s="103">
        <f>Q53</f>
        <v>1056.8799999999999</v>
      </c>
      <c r="R61" s="104"/>
      <c r="S61" s="104"/>
      <c r="T61" s="104"/>
      <c r="U61" s="104"/>
      <c r="V61" s="104"/>
      <c r="W61" s="104"/>
      <c r="X61" s="104"/>
      <c r="Y61" s="104"/>
      <c r="Z61" s="104"/>
      <c r="AA61" s="105"/>
    </row>
    <row r="62" spans="1:27" ht="7.5" customHeight="1" x14ac:dyDescent="0.2">
      <c r="A62" s="27"/>
      <c r="B62" s="70"/>
      <c r="C62" s="70"/>
      <c r="D62" s="70"/>
      <c r="E62" s="70"/>
    </row>
    <row r="63" spans="1:27" ht="23.25" customHeight="1" x14ac:dyDescent="0.2">
      <c r="A63" s="22" t="s">
        <v>85</v>
      </c>
      <c r="B63" s="102" t="s">
        <v>88</v>
      </c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Q63" s="103"/>
      <c r="R63" s="104"/>
      <c r="S63" s="104"/>
      <c r="T63" s="104"/>
      <c r="U63" s="104"/>
      <c r="V63" s="104"/>
      <c r="W63" s="104"/>
      <c r="X63" s="104"/>
      <c r="Y63" s="104"/>
      <c r="Z63" s="104"/>
      <c r="AA63" s="105"/>
    </row>
    <row r="64" spans="1:27" ht="7.5" customHeight="1" x14ac:dyDescent="0.2">
      <c r="A64" s="27"/>
      <c r="B64" s="70"/>
      <c r="C64" s="70"/>
      <c r="D64" s="70"/>
      <c r="E64" s="70"/>
    </row>
    <row r="65" spans="1:34" ht="23.25" customHeight="1" x14ac:dyDescent="0.2">
      <c r="A65" s="22" t="s">
        <v>86</v>
      </c>
      <c r="B65" s="31" t="s">
        <v>89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92" t="s">
        <v>61</v>
      </c>
      <c r="P65" s="108"/>
      <c r="Q65" s="103"/>
      <c r="R65" s="104"/>
      <c r="S65" s="104"/>
      <c r="T65" s="104"/>
      <c r="U65" s="104"/>
      <c r="V65" s="104"/>
      <c r="W65" s="104"/>
      <c r="X65" s="104"/>
      <c r="Y65" s="104"/>
      <c r="Z65" s="104"/>
      <c r="AA65" s="105"/>
    </row>
    <row r="66" spans="1:34" ht="7.5" customHeight="1" x14ac:dyDescent="0.2">
      <c r="A66" s="27"/>
      <c r="B66" s="70"/>
      <c r="C66" s="70"/>
      <c r="D66" s="70"/>
      <c r="E66" s="70"/>
    </row>
    <row r="67" spans="1:34" ht="23.25" customHeight="1" x14ac:dyDescent="0.2">
      <c r="A67" s="22" t="s">
        <v>90</v>
      </c>
      <c r="C67" s="89" t="s">
        <v>91</v>
      </c>
      <c r="D67" s="90"/>
      <c r="E67" s="90"/>
      <c r="F67" s="90"/>
      <c r="G67" s="90"/>
      <c r="H67" s="90"/>
      <c r="I67" s="90"/>
      <c r="J67" s="90"/>
      <c r="K67" s="91"/>
      <c r="L67" s="92"/>
      <c r="M67" s="92"/>
      <c r="N67" s="92"/>
      <c r="O67" s="32"/>
      <c r="Q67" s="103">
        <f>Q55+Q57+Q59+Q61+Q63+Q65</f>
        <v>1056.8799999999999</v>
      </c>
      <c r="R67" s="104"/>
      <c r="S67" s="104"/>
      <c r="T67" s="104"/>
      <c r="U67" s="104"/>
      <c r="V67" s="104"/>
      <c r="W67" s="104"/>
      <c r="X67" s="104"/>
      <c r="Y67" s="104"/>
      <c r="Z67" s="104"/>
      <c r="AA67" s="105"/>
    </row>
    <row r="68" spans="1:34" ht="7.5" customHeight="1" x14ac:dyDescent="0.2">
      <c r="A68" s="27"/>
      <c r="B68" s="70"/>
      <c r="C68" s="70"/>
      <c r="D68" s="70"/>
      <c r="E68" s="70"/>
    </row>
    <row r="69" spans="1:34" ht="23.25" customHeight="1" x14ac:dyDescent="0.2">
      <c r="A69" s="22" t="s">
        <v>92</v>
      </c>
      <c r="C69" s="107" t="s">
        <v>139</v>
      </c>
      <c r="D69" s="107"/>
      <c r="E69" s="107"/>
      <c r="F69" s="107"/>
      <c r="G69" s="107"/>
      <c r="H69" s="107"/>
      <c r="I69" s="107"/>
      <c r="J69" s="107"/>
      <c r="K69" s="107"/>
      <c r="L69" s="32"/>
      <c r="M69" s="32"/>
      <c r="N69" s="32"/>
      <c r="O69" s="32"/>
      <c r="Q69" s="103">
        <f>Q53-Q67</f>
        <v>0</v>
      </c>
      <c r="R69" s="104"/>
      <c r="S69" s="104"/>
      <c r="T69" s="104"/>
      <c r="U69" s="104"/>
      <c r="V69" s="104"/>
      <c r="W69" s="104"/>
      <c r="X69" s="104"/>
      <c r="Y69" s="104"/>
      <c r="Z69" s="104"/>
      <c r="AA69" s="105"/>
    </row>
    <row r="70" spans="1:34" ht="7.5" customHeight="1" x14ac:dyDescent="0.2">
      <c r="A70" s="27"/>
      <c r="B70" s="70"/>
      <c r="C70" s="70"/>
      <c r="D70" s="70"/>
      <c r="E70" s="70"/>
    </row>
    <row r="71" spans="1:34" ht="23.25" customHeight="1" x14ac:dyDescent="0.2">
      <c r="A71" s="22" t="s">
        <v>85</v>
      </c>
      <c r="B71" s="102" t="s">
        <v>93</v>
      </c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Q71" s="103"/>
      <c r="R71" s="104"/>
      <c r="S71" s="104"/>
      <c r="T71" s="104"/>
      <c r="U71" s="104"/>
      <c r="V71" s="104"/>
      <c r="W71" s="104"/>
      <c r="X71" s="104"/>
      <c r="Y71" s="104"/>
      <c r="Z71" s="104"/>
      <c r="AA71" s="105"/>
    </row>
    <row r="74" spans="1:34" ht="27.75" customHeight="1" x14ac:dyDescent="0.2">
      <c r="A74" s="89" t="s">
        <v>26</v>
      </c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1"/>
    </row>
    <row r="75" spans="1:34" ht="24.75" customHeight="1" x14ac:dyDescent="0.2">
      <c r="A75" s="21" t="s">
        <v>94</v>
      </c>
    </row>
    <row r="76" spans="1:34" ht="26.25" customHeight="1" x14ac:dyDescent="0.2">
      <c r="A76" s="92" t="s">
        <v>61</v>
      </c>
      <c r="B76" s="92"/>
      <c r="C76" s="92"/>
      <c r="D76" s="92"/>
      <c r="E76" s="92"/>
      <c r="N76" s="21" t="s">
        <v>96</v>
      </c>
      <c r="P76" s="93" t="s">
        <v>44</v>
      </c>
      <c r="Q76" s="93"/>
      <c r="R76" s="93"/>
      <c r="S76" s="93"/>
      <c r="T76" s="93"/>
      <c r="U76" s="93"/>
      <c r="V76" s="93" t="s">
        <v>95</v>
      </c>
      <c r="W76" s="93"/>
      <c r="X76" s="93"/>
      <c r="Y76" s="93"/>
      <c r="Z76" s="93"/>
      <c r="AA76" s="93"/>
      <c r="AE76" s="32"/>
      <c r="AF76" s="32"/>
      <c r="AG76" s="32"/>
      <c r="AH76" s="32"/>
    </row>
    <row r="77" spans="1:34" x14ac:dyDescent="0.2">
      <c r="A77" s="70" t="s">
        <v>98</v>
      </c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N77" s="22" t="s">
        <v>97</v>
      </c>
      <c r="P77" s="83">
        <v>26620</v>
      </c>
      <c r="Q77" s="84"/>
      <c r="R77" s="84"/>
      <c r="S77" s="84"/>
      <c r="T77" s="84"/>
      <c r="U77" s="85"/>
      <c r="V77" s="72"/>
      <c r="W77" s="72"/>
      <c r="X77" s="72"/>
      <c r="Y77" s="72"/>
      <c r="Z77" s="72"/>
      <c r="AA77" s="74"/>
    </row>
    <row r="78" spans="1:34" ht="7.5" customHeight="1" x14ac:dyDescent="0.2">
      <c r="A78" s="27"/>
      <c r="B78" s="70"/>
      <c r="C78" s="70"/>
      <c r="D78" s="70"/>
      <c r="E78" s="70"/>
      <c r="F78" s="27"/>
      <c r="G78" s="27"/>
      <c r="H78" s="27"/>
      <c r="I78" s="27"/>
      <c r="J78" s="27"/>
      <c r="K78" s="27"/>
      <c r="L78" s="27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1:34" x14ac:dyDescent="0.2">
      <c r="A79" s="70" t="s">
        <v>99</v>
      </c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N79" s="22" t="s">
        <v>100</v>
      </c>
      <c r="P79" s="71"/>
      <c r="Q79" s="72"/>
      <c r="R79" s="72"/>
      <c r="S79" s="72"/>
      <c r="T79" s="72"/>
      <c r="U79" s="73"/>
      <c r="V79" s="72"/>
      <c r="W79" s="72"/>
      <c r="X79" s="72"/>
      <c r="Y79" s="72"/>
      <c r="Z79" s="72"/>
      <c r="AA79" s="74"/>
    </row>
    <row r="80" spans="1:34" ht="7.5" customHeight="1" x14ac:dyDescent="0.2">
      <c r="A80" s="27"/>
      <c r="B80" s="70"/>
      <c r="C80" s="70"/>
      <c r="D80" s="70"/>
      <c r="E80" s="70"/>
      <c r="F80" s="27"/>
      <c r="G80" s="27"/>
      <c r="H80" s="27"/>
      <c r="I80" s="27"/>
      <c r="J80" s="27"/>
      <c r="K80" s="27"/>
      <c r="L80" s="27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1:27" x14ac:dyDescent="0.2">
      <c r="A81" s="70" t="s">
        <v>101</v>
      </c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N81" s="22" t="s">
        <v>104</v>
      </c>
      <c r="P81" s="71"/>
      <c r="Q81" s="72"/>
      <c r="R81" s="72"/>
      <c r="S81" s="72"/>
      <c r="T81" s="72"/>
      <c r="U81" s="73"/>
      <c r="V81" s="72"/>
      <c r="W81" s="72"/>
      <c r="X81" s="72"/>
      <c r="Y81" s="72"/>
      <c r="Z81" s="72"/>
      <c r="AA81" s="74"/>
    </row>
    <row r="82" spans="1:27" ht="7.5" customHeight="1" x14ac:dyDescent="0.2">
      <c r="A82" s="27"/>
      <c r="B82" s="70"/>
      <c r="C82" s="70"/>
      <c r="D82" s="70"/>
      <c r="E82" s="70"/>
      <c r="F82" s="27"/>
      <c r="G82" s="27"/>
      <c r="H82" s="27"/>
      <c r="I82" s="27"/>
      <c r="J82" s="27"/>
      <c r="K82" s="27"/>
      <c r="L82" s="27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1:27" x14ac:dyDescent="0.2">
      <c r="A83" s="70" t="s">
        <v>102</v>
      </c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N83" s="22" t="s">
        <v>105</v>
      </c>
      <c r="P83" s="71"/>
      <c r="Q83" s="72"/>
      <c r="R83" s="72"/>
      <c r="S83" s="72"/>
      <c r="T83" s="72"/>
      <c r="U83" s="73"/>
      <c r="V83" s="72"/>
      <c r="W83" s="72"/>
      <c r="X83" s="72"/>
      <c r="Y83" s="72"/>
      <c r="Z83" s="72"/>
      <c r="AA83" s="74"/>
    </row>
    <row r="84" spans="1:27" ht="18" customHeight="1" x14ac:dyDescent="0.2">
      <c r="A84" s="27" t="s">
        <v>103</v>
      </c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spans="1:27" x14ac:dyDescent="0.2">
      <c r="A85" s="70" t="s">
        <v>106</v>
      </c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N85" s="22" t="s">
        <v>108</v>
      </c>
      <c r="P85" s="71"/>
      <c r="Q85" s="72"/>
      <c r="R85" s="72"/>
      <c r="S85" s="72"/>
      <c r="T85" s="72"/>
      <c r="U85" s="73"/>
      <c r="V85" s="72"/>
      <c r="W85" s="72"/>
      <c r="X85" s="72"/>
      <c r="Y85" s="72"/>
      <c r="Z85" s="72"/>
      <c r="AA85" s="74"/>
    </row>
    <row r="86" spans="1:27" ht="17.25" customHeight="1" x14ac:dyDescent="0.2">
      <c r="A86" s="27" t="s">
        <v>107</v>
      </c>
      <c r="B86" s="27"/>
      <c r="C86" s="27"/>
      <c r="D86" s="27"/>
      <c r="E86" s="27"/>
      <c r="F86" s="27"/>
      <c r="G86" s="87" t="s">
        <v>61</v>
      </c>
      <c r="H86" s="87"/>
      <c r="I86" s="87"/>
      <c r="J86" s="27"/>
      <c r="K86" s="27"/>
      <c r="L86" s="27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spans="1:27" x14ac:dyDescent="0.2">
      <c r="A87" s="88" t="s">
        <v>109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22" t="s">
        <v>111</v>
      </c>
      <c r="P87" s="71"/>
      <c r="Q87" s="72"/>
      <c r="R87" s="72"/>
      <c r="S87" s="72"/>
      <c r="T87" s="72"/>
      <c r="U87" s="73"/>
      <c r="V87" s="72"/>
      <c r="W87" s="72"/>
      <c r="X87" s="72"/>
      <c r="Y87" s="72"/>
      <c r="Z87" s="72"/>
      <c r="AA87" s="74"/>
    </row>
    <row r="88" spans="1:27" ht="7.5" customHeight="1" x14ac:dyDescent="0.2">
      <c r="A88" s="27"/>
      <c r="B88" s="70"/>
      <c r="C88" s="70"/>
      <c r="D88" s="70"/>
      <c r="E88" s="70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spans="1:27" x14ac:dyDescent="0.2">
      <c r="A89" s="79" t="s">
        <v>110</v>
      </c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1"/>
      <c r="N89" s="22" t="s">
        <v>112</v>
      </c>
      <c r="P89" s="71">
        <f>P77+P79+P81+P83+P85+P87</f>
        <v>26620</v>
      </c>
      <c r="Q89" s="72"/>
      <c r="R89" s="72"/>
      <c r="S89" s="72"/>
      <c r="T89" s="72"/>
      <c r="U89" s="73"/>
      <c r="V89" s="72">
        <f>V77+V79+V81+V83+V85+V87</f>
        <v>0</v>
      </c>
      <c r="W89" s="72"/>
      <c r="X89" s="72"/>
      <c r="Y89" s="72"/>
      <c r="Z89" s="72"/>
      <c r="AA89" s="74"/>
    </row>
    <row r="90" spans="1:27" ht="7.5" customHeight="1" x14ac:dyDescent="0.2">
      <c r="A90" s="27"/>
      <c r="B90" s="70"/>
      <c r="C90" s="70"/>
      <c r="D90" s="70"/>
      <c r="E90" s="70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spans="1:27" x14ac:dyDescent="0.2">
      <c r="A91" s="86" t="s">
        <v>113</v>
      </c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spans="1:27" x14ac:dyDescent="0.2">
      <c r="A92" s="86" t="s">
        <v>114</v>
      </c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spans="1:27" x14ac:dyDescent="0.2">
      <c r="A93" s="34" t="s">
        <v>115</v>
      </c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spans="1:27" x14ac:dyDescent="0.2">
      <c r="A94" s="34" t="s">
        <v>116</v>
      </c>
      <c r="B94" s="34"/>
      <c r="C94" s="34" t="s">
        <v>119</v>
      </c>
      <c r="D94" s="34"/>
      <c r="E94" s="34"/>
      <c r="F94" s="34"/>
      <c r="G94" s="34"/>
      <c r="H94" s="34"/>
      <c r="I94" s="34"/>
      <c r="J94" s="34"/>
      <c r="K94" s="34"/>
      <c r="L94" s="34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 spans="1:27" x14ac:dyDescent="0.2">
      <c r="A95" s="34" t="s">
        <v>117</v>
      </c>
      <c r="B95" s="34"/>
      <c r="C95" s="34" t="s">
        <v>118</v>
      </c>
      <c r="D95" s="34"/>
      <c r="E95" s="34"/>
      <c r="F95" s="34"/>
      <c r="G95" s="34"/>
      <c r="H95" s="34"/>
      <c r="I95" s="34"/>
      <c r="J95" s="34"/>
      <c r="K95" s="34"/>
      <c r="L95" s="34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 spans="1:27" x14ac:dyDescent="0.2">
      <c r="A96" s="34" t="s">
        <v>120</v>
      </c>
      <c r="B96" s="34"/>
      <c r="C96" s="34" t="s">
        <v>121</v>
      </c>
      <c r="D96" s="34"/>
      <c r="E96" s="34"/>
      <c r="F96" s="34"/>
      <c r="G96" s="34"/>
      <c r="H96" s="34"/>
      <c r="I96" s="34"/>
      <c r="J96" s="34"/>
      <c r="K96" s="34"/>
      <c r="L96" s="34"/>
      <c r="N96" s="22" t="s">
        <v>122</v>
      </c>
      <c r="P96" s="71"/>
      <c r="Q96" s="72"/>
      <c r="R96" s="72"/>
      <c r="S96" s="72"/>
      <c r="T96" s="72"/>
      <c r="U96" s="73"/>
      <c r="V96" s="72"/>
      <c r="W96" s="72"/>
      <c r="X96" s="72"/>
      <c r="Y96" s="72"/>
      <c r="Z96" s="72"/>
      <c r="AA96" s="74"/>
    </row>
    <row r="97" spans="1:27" ht="7.5" customHeight="1" x14ac:dyDescent="0.2">
      <c r="A97" s="27"/>
      <c r="B97" s="70"/>
      <c r="C97" s="70"/>
      <c r="D97" s="70"/>
      <c r="E97" s="70"/>
      <c r="F97" s="27"/>
      <c r="G97" s="27"/>
      <c r="H97" s="27"/>
      <c r="I97" s="27"/>
      <c r="J97" s="27"/>
      <c r="K97" s="27"/>
      <c r="L97" s="27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 spans="1:27" x14ac:dyDescent="0.2">
      <c r="A98" s="88" t="s">
        <v>17</v>
      </c>
      <c r="B98" s="88"/>
      <c r="C98" s="88"/>
      <c r="D98" s="88"/>
      <c r="E98" s="88"/>
      <c r="F98" s="88"/>
      <c r="G98" s="88"/>
      <c r="H98" s="88"/>
      <c r="I98" s="88"/>
      <c r="J98" s="87" t="s">
        <v>61</v>
      </c>
      <c r="K98" s="87"/>
      <c r="L98" s="87"/>
      <c r="N98" s="22" t="s">
        <v>123</v>
      </c>
      <c r="P98" s="71">
        <v>7000</v>
      </c>
      <c r="Q98" s="72"/>
      <c r="R98" s="72"/>
      <c r="S98" s="72"/>
      <c r="T98" s="72"/>
      <c r="U98" s="73"/>
      <c r="V98" s="72">
        <v>7000</v>
      </c>
      <c r="W98" s="72"/>
      <c r="X98" s="72"/>
      <c r="Y98" s="72"/>
      <c r="Z98" s="72"/>
      <c r="AA98" s="74"/>
    </row>
    <row r="99" spans="1:27" ht="7.5" customHeight="1" x14ac:dyDescent="0.2">
      <c r="A99" s="27"/>
      <c r="B99" s="70"/>
      <c r="C99" s="70"/>
      <c r="D99" s="70"/>
      <c r="E99" s="70"/>
      <c r="F99" s="27"/>
      <c r="G99" s="27"/>
      <c r="H99" s="27"/>
      <c r="I99" s="27"/>
      <c r="J99" s="27"/>
      <c r="K99" s="27"/>
      <c r="L99" s="27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 spans="1:27" x14ac:dyDescent="0.2">
      <c r="A100" s="70" t="s">
        <v>124</v>
      </c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N100" s="22" t="s">
        <v>125</v>
      </c>
      <c r="P100" s="83">
        <v>2551.1999999999998</v>
      </c>
      <c r="Q100" s="84"/>
      <c r="R100" s="84"/>
      <c r="S100" s="84"/>
      <c r="T100" s="84"/>
      <c r="U100" s="85"/>
      <c r="V100" s="72"/>
      <c r="W100" s="72"/>
      <c r="X100" s="72"/>
      <c r="Y100" s="72"/>
      <c r="Z100" s="72"/>
      <c r="AA100" s="74"/>
    </row>
    <row r="101" spans="1:27" ht="7.5" customHeight="1" x14ac:dyDescent="0.2">
      <c r="A101" s="27"/>
      <c r="B101" s="70"/>
      <c r="C101" s="70"/>
      <c r="D101" s="70"/>
      <c r="E101" s="70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 spans="1:27" x14ac:dyDescent="0.2">
      <c r="A102" s="79" t="s">
        <v>126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1"/>
      <c r="N102" s="22" t="s">
        <v>127</v>
      </c>
      <c r="P102" s="71">
        <f>P89-P96-P98-P100</f>
        <v>17068.8</v>
      </c>
      <c r="Q102" s="72"/>
      <c r="R102" s="72"/>
      <c r="S102" s="72"/>
      <c r="T102" s="72"/>
      <c r="U102" s="73"/>
      <c r="V102" s="72">
        <f>V89-V96-V98-V100</f>
        <v>-7000</v>
      </c>
      <c r="W102" s="72"/>
      <c r="X102" s="72"/>
      <c r="Y102" s="72"/>
      <c r="Z102" s="72"/>
      <c r="AA102" s="74"/>
    </row>
    <row r="103" spans="1:27" ht="7.5" customHeight="1" x14ac:dyDescent="0.2">
      <c r="A103" s="27"/>
      <c r="B103" s="70"/>
      <c r="C103" s="70"/>
      <c r="D103" s="70"/>
      <c r="E103" s="70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 spans="1:27" x14ac:dyDescent="0.2">
      <c r="A104" s="82" t="s">
        <v>128</v>
      </c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N104" s="22" t="s">
        <v>138</v>
      </c>
      <c r="P104" s="71"/>
      <c r="Q104" s="72"/>
      <c r="R104" s="72"/>
      <c r="S104" s="72"/>
      <c r="T104" s="72"/>
      <c r="U104" s="73"/>
      <c r="V104" s="72"/>
      <c r="W104" s="72"/>
      <c r="X104" s="72"/>
      <c r="Y104" s="72"/>
      <c r="Z104" s="72"/>
      <c r="AA104" s="74"/>
    </row>
    <row r="105" spans="1:27" ht="15.75" customHeight="1" x14ac:dyDescent="0.2">
      <c r="A105" s="82" t="s">
        <v>129</v>
      </c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spans="1:27" x14ac:dyDescent="0.2">
      <c r="A106" s="82" t="s">
        <v>130</v>
      </c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 spans="1:27" x14ac:dyDescent="0.2">
      <c r="A107" s="70" t="s">
        <v>131</v>
      </c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N107" s="22" t="s">
        <v>132</v>
      </c>
      <c r="P107" s="71"/>
      <c r="Q107" s="72"/>
      <c r="R107" s="72"/>
      <c r="S107" s="72"/>
      <c r="T107" s="72"/>
      <c r="U107" s="73"/>
      <c r="V107" s="72"/>
      <c r="W107" s="72"/>
      <c r="X107" s="72"/>
      <c r="Y107" s="72"/>
      <c r="Z107" s="72"/>
      <c r="AA107" s="74"/>
    </row>
    <row r="108" spans="1:27" ht="15.75" customHeight="1" x14ac:dyDescent="0.2">
      <c r="A108" s="82" t="s">
        <v>133</v>
      </c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 spans="1:27" x14ac:dyDescent="0.2">
      <c r="A109" s="79" t="s">
        <v>141</v>
      </c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1"/>
      <c r="N109" s="22" t="s">
        <v>136</v>
      </c>
      <c r="P109" s="71">
        <f>P102-P104-P107</f>
        <v>17068.8</v>
      </c>
      <c r="Q109" s="72"/>
      <c r="R109" s="72"/>
      <c r="S109" s="72"/>
      <c r="T109" s="72"/>
      <c r="U109" s="73"/>
      <c r="V109" s="72">
        <f>V102-V104-V107</f>
        <v>-7000</v>
      </c>
      <c r="W109" s="72"/>
      <c r="X109" s="72"/>
      <c r="Y109" s="72"/>
      <c r="Z109" s="72"/>
      <c r="AA109" s="74"/>
    </row>
    <row r="110" spans="1:27" ht="7.5" customHeight="1" x14ac:dyDescent="0.2">
      <c r="A110" s="27"/>
      <c r="B110" s="70"/>
      <c r="C110" s="70"/>
      <c r="D110" s="70"/>
      <c r="E110" s="70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 spans="1:27" x14ac:dyDescent="0.2">
      <c r="A111" s="70" t="s">
        <v>135</v>
      </c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N111" s="22"/>
      <c r="P111" s="71">
        <v>6500</v>
      </c>
      <c r="Q111" s="72"/>
      <c r="R111" s="72"/>
      <c r="S111" s="72"/>
      <c r="T111" s="72"/>
      <c r="U111" s="73"/>
      <c r="V111" s="72">
        <v>6500</v>
      </c>
      <c r="W111" s="72"/>
      <c r="X111" s="72"/>
      <c r="Y111" s="72"/>
      <c r="Z111" s="72"/>
      <c r="AA111" s="74"/>
    </row>
    <row r="112" spans="1:27" ht="7.5" customHeight="1" x14ac:dyDescent="0.2">
      <c r="A112" s="27"/>
      <c r="B112" s="70"/>
      <c r="C112" s="70"/>
      <c r="D112" s="70"/>
      <c r="E112" s="70"/>
      <c r="F112" s="27"/>
      <c r="G112" s="27"/>
      <c r="H112" s="27"/>
      <c r="I112" s="27"/>
      <c r="J112" s="27"/>
      <c r="K112" s="27"/>
      <c r="L112" s="27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 spans="1:27" x14ac:dyDescent="0.2">
      <c r="A113" s="70" t="s">
        <v>134</v>
      </c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N113" s="22" t="s">
        <v>137</v>
      </c>
      <c r="P113" s="71">
        <f>P109-P111</f>
        <v>10568.8</v>
      </c>
      <c r="Q113" s="72"/>
      <c r="R113" s="72"/>
      <c r="S113" s="72"/>
      <c r="T113" s="72"/>
      <c r="U113" s="73"/>
      <c r="V113" s="71">
        <f>V109-V111</f>
        <v>-13500</v>
      </c>
      <c r="W113" s="72"/>
      <c r="X113" s="72"/>
      <c r="Y113" s="72"/>
      <c r="Z113" s="72"/>
      <c r="AA113" s="73"/>
    </row>
    <row r="115" spans="1:27" s="35" customFormat="1" ht="18.75" x14ac:dyDescent="0.2">
      <c r="B115" s="75" t="s">
        <v>3</v>
      </c>
      <c r="C115" s="75"/>
      <c r="D115" s="64">
        <f>P109</f>
        <v>17068.8</v>
      </c>
      <c r="E115" s="64"/>
      <c r="F115" s="64"/>
      <c r="G115" s="64"/>
      <c r="H115" s="36"/>
    </row>
    <row r="116" spans="1:27" s="35" customFormat="1" ht="18.75" x14ac:dyDescent="0.2">
      <c r="C116" s="36"/>
      <c r="D116" s="36"/>
      <c r="E116" s="36"/>
      <c r="F116" s="36"/>
      <c r="G116" s="37"/>
      <c r="H116" s="36"/>
    </row>
    <row r="117" spans="1:27" s="35" customFormat="1" ht="18.75" x14ac:dyDescent="0.2">
      <c r="A117" s="66" t="s">
        <v>4</v>
      </c>
      <c r="B117" s="66"/>
      <c r="C117" s="38" t="s">
        <v>5</v>
      </c>
      <c r="D117" s="66" t="s">
        <v>22</v>
      </c>
      <c r="E117" s="66"/>
      <c r="F117" s="76" t="s">
        <v>25</v>
      </c>
      <c r="G117" s="77"/>
      <c r="H117" s="78"/>
      <c r="I117" s="66" t="s">
        <v>6</v>
      </c>
      <c r="J117" s="66"/>
      <c r="K117" s="66"/>
      <c r="L117" s="66" t="s">
        <v>21</v>
      </c>
      <c r="M117" s="66"/>
      <c r="N117" s="66"/>
      <c r="O117" s="66" t="s">
        <v>20</v>
      </c>
      <c r="P117" s="66"/>
      <c r="Q117" s="66"/>
    </row>
    <row r="118" spans="1:27" s="35" customFormat="1" ht="18.75" x14ac:dyDescent="0.2">
      <c r="A118" s="64">
        <v>0</v>
      </c>
      <c r="B118" s="64"/>
      <c r="C118" s="39">
        <v>6500</v>
      </c>
      <c r="D118" s="65">
        <v>0</v>
      </c>
      <c r="E118" s="65"/>
      <c r="F118" s="67">
        <f>C118-A118</f>
        <v>6500</v>
      </c>
      <c r="G118" s="68"/>
      <c r="H118" s="69"/>
      <c r="I118" s="64">
        <f>IF(D115&lt;=F118,D115,F118)</f>
        <v>6500</v>
      </c>
      <c r="J118" s="64">
        <f>IF(G115&lt;=G118,G115,G118)</f>
        <v>0</v>
      </c>
      <c r="K118" s="64">
        <f>IF(H115&lt;=H118,H115,H118)</f>
        <v>0</v>
      </c>
      <c r="L118" s="64">
        <f>D115-I118</f>
        <v>10568.8</v>
      </c>
      <c r="M118" s="64"/>
      <c r="N118" s="64"/>
      <c r="O118" s="64">
        <f>D118*I118</f>
        <v>0</v>
      </c>
      <c r="P118" s="64"/>
      <c r="Q118" s="64"/>
    </row>
    <row r="119" spans="1:27" s="35" customFormat="1" ht="18.75" x14ac:dyDescent="0.2">
      <c r="A119" s="64">
        <f>C118</f>
        <v>6500</v>
      </c>
      <c r="B119" s="64"/>
      <c r="C119" s="39">
        <v>30000</v>
      </c>
      <c r="D119" s="65">
        <v>0.1</v>
      </c>
      <c r="E119" s="65"/>
      <c r="F119" s="67">
        <f t="shared" ref="F119:F121" si="2">C119-A119</f>
        <v>23500</v>
      </c>
      <c r="G119" s="68"/>
      <c r="H119" s="69"/>
      <c r="I119" s="64">
        <f>IF(D115&lt;=C119,D115-I118,F119)</f>
        <v>10568.8</v>
      </c>
      <c r="J119" s="64">
        <f>IF(G115&lt;=G119,G115-J118,I119)</f>
        <v>0</v>
      </c>
      <c r="K119" s="64">
        <f>IF(H115&lt;=H119,H115-K118,J119)</f>
        <v>0</v>
      </c>
      <c r="L119" s="64">
        <f>IF(L118&gt;I119,L118-I119,0)</f>
        <v>0</v>
      </c>
      <c r="M119" s="64"/>
      <c r="N119" s="64"/>
      <c r="O119" s="64">
        <f>D119*I119</f>
        <v>1056.8799999999999</v>
      </c>
      <c r="P119" s="64"/>
      <c r="Q119" s="64"/>
    </row>
    <row r="120" spans="1:27" s="35" customFormat="1" ht="18.75" x14ac:dyDescent="0.2">
      <c r="A120" s="64">
        <f t="shared" ref="A120:A122" si="3">C119</f>
        <v>30000</v>
      </c>
      <c r="B120" s="64"/>
      <c r="C120" s="39">
        <v>45000</v>
      </c>
      <c r="D120" s="65">
        <v>0.15</v>
      </c>
      <c r="E120" s="65"/>
      <c r="F120" s="67">
        <f t="shared" si="2"/>
        <v>15000</v>
      </c>
      <c r="G120" s="68"/>
      <c r="H120" s="69"/>
      <c r="I120" s="64">
        <f>IF(D115&lt;=C120,D115-I118-I119,F120)</f>
        <v>0</v>
      </c>
      <c r="J120" s="64">
        <f>IF(G115&lt;=G120,G115-J118-J119,I120)</f>
        <v>0</v>
      </c>
      <c r="K120" s="64">
        <f>IF(H115&lt;=H120,H115-K118-K119,J120)</f>
        <v>0</v>
      </c>
      <c r="L120" s="64">
        <f t="shared" ref="L120" si="4">IF(L119&gt;I120,L119-I120,0)</f>
        <v>0</v>
      </c>
      <c r="M120" s="64"/>
      <c r="N120" s="64"/>
      <c r="O120" s="64">
        <f>D120*I120</f>
        <v>0</v>
      </c>
      <c r="P120" s="64"/>
      <c r="Q120" s="64"/>
    </row>
    <row r="121" spans="1:27" s="35" customFormat="1" ht="18.75" x14ac:dyDescent="0.2">
      <c r="A121" s="64">
        <f t="shared" si="3"/>
        <v>45000</v>
      </c>
      <c r="B121" s="64"/>
      <c r="C121" s="39">
        <v>200000</v>
      </c>
      <c r="D121" s="65">
        <v>0.2</v>
      </c>
      <c r="E121" s="65"/>
      <c r="F121" s="67">
        <f t="shared" si="2"/>
        <v>155000</v>
      </c>
      <c r="G121" s="68"/>
      <c r="H121" s="69"/>
      <c r="I121" s="64">
        <f>IF(D115&lt;=C121,D115-I118-I119-I120,F121)</f>
        <v>0</v>
      </c>
      <c r="J121" s="64">
        <f>IF(G115&lt;=G121,G115-J118-J119-J120,155000)</f>
        <v>0</v>
      </c>
      <c r="K121" s="64">
        <f>IF(H115&lt;=H121,H115-K118-K119-K120,155000)</f>
        <v>0</v>
      </c>
      <c r="L121" s="64">
        <f>IF(L120&gt;I121,L120-I121,0)</f>
        <v>0</v>
      </c>
      <c r="M121" s="64"/>
      <c r="N121" s="64"/>
      <c r="O121" s="64">
        <f>D121*I121</f>
        <v>0</v>
      </c>
      <c r="P121" s="64"/>
      <c r="Q121" s="64"/>
    </row>
    <row r="122" spans="1:27" s="35" customFormat="1" ht="18.75" x14ac:dyDescent="0.2">
      <c r="A122" s="64">
        <f t="shared" si="3"/>
        <v>200000</v>
      </c>
      <c r="B122" s="64"/>
      <c r="C122" s="39">
        <v>0</v>
      </c>
      <c r="D122" s="65">
        <v>0.25</v>
      </c>
      <c r="E122" s="65"/>
      <c r="F122" s="67"/>
      <c r="G122" s="68"/>
      <c r="H122" s="69"/>
      <c r="I122" s="64">
        <f>IF(D115&gt;A122,D115-I118-I119-I120-I121,0)</f>
        <v>0</v>
      </c>
      <c r="J122" s="64">
        <f>IF(G115&gt;200000,G115-J118-J119-J120-J121,0)</f>
        <v>0</v>
      </c>
      <c r="K122" s="64">
        <f>IF(H115&gt;200000,H115-K118-K119-K120-K121,0)</f>
        <v>0</v>
      </c>
      <c r="L122" s="64">
        <f>IF(L121&gt;I122,L121-I122,0)</f>
        <v>0</v>
      </c>
      <c r="M122" s="64"/>
      <c r="N122" s="64"/>
      <c r="O122" s="64">
        <f>D122*I122</f>
        <v>0</v>
      </c>
      <c r="P122" s="64"/>
      <c r="Q122" s="64"/>
    </row>
    <row r="123" spans="1:27" s="35" customFormat="1" ht="18.75" x14ac:dyDescent="0.2">
      <c r="C123" s="37"/>
      <c r="D123" s="37"/>
      <c r="E123" s="36"/>
      <c r="F123" s="36"/>
      <c r="G123" s="36"/>
      <c r="H123" s="36"/>
      <c r="I123" s="64">
        <f>SUM(I118:K122)</f>
        <v>17068.8</v>
      </c>
      <c r="J123" s="64"/>
      <c r="K123" s="64"/>
      <c r="O123" s="64">
        <f>SUM(O118:Q122)</f>
        <v>1056.8799999999999</v>
      </c>
      <c r="P123" s="64"/>
      <c r="Q123" s="64"/>
    </row>
    <row r="124" spans="1:27" s="35" customFormat="1" ht="18.75" x14ac:dyDescent="0.2">
      <c r="C124" s="37"/>
      <c r="D124" s="37"/>
      <c r="E124" s="36"/>
      <c r="F124" s="40"/>
      <c r="G124" s="40"/>
      <c r="H124" s="40"/>
      <c r="L124" s="40"/>
      <c r="M124" s="40"/>
      <c r="N124" s="40"/>
    </row>
    <row r="125" spans="1:27" s="35" customFormat="1" ht="18.75" x14ac:dyDescent="0.2">
      <c r="B125" s="66" t="s">
        <v>6</v>
      </c>
      <c r="C125" s="66"/>
      <c r="D125" s="64">
        <f>I123</f>
        <v>17068.8</v>
      </c>
      <c r="E125" s="64"/>
      <c r="F125" s="64"/>
      <c r="G125" s="40"/>
      <c r="H125" s="40"/>
      <c r="L125" s="40"/>
      <c r="M125" s="40"/>
      <c r="N125" s="40"/>
    </row>
    <row r="126" spans="1:27" s="35" customFormat="1" ht="18.75" x14ac:dyDescent="0.2">
      <c r="B126" s="66" t="s">
        <v>23</v>
      </c>
      <c r="C126" s="66"/>
      <c r="D126" s="64">
        <f>SUM(O119:O122)</f>
        <v>1056.8799999999999</v>
      </c>
      <c r="E126" s="64"/>
      <c r="F126" s="64"/>
      <c r="H126" s="36"/>
    </row>
    <row r="127" spans="1:27" s="35" customFormat="1" ht="18.75" x14ac:dyDescent="0.2">
      <c r="B127" s="66" t="s">
        <v>24</v>
      </c>
      <c r="C127" s="66"/>
      <c r="D127" s="64">
        <v>3627.12</v>
      </c>
      <c r="E127" s="64"/>
      <c r="F127" s="64"/>
      <c r="H127" s="36"/>
    </row>
    <row r="128" spans="1:27" s="35" customFormat="1" ht="18.75" x14ac:dyDescent="0.2">
      <c r="B128" s="66" t="s">
        <v>25</v>
      </c>
      <c r="C128" s="66"/>
      <c r="D128" s="64">
        <f>D126-D127</f>
        <v>-2570.2399999999998</v>
      </c>
      <c r="E128" s="64"/>
      <c r="F128" s="64"/>
      <c r="H128" s="36"/>
    </row>
    <row r="129" spans="3:8" x14ac:dyDescent="0.2">
      <c r="C129" s="41"/>
      <c r="D129" s="41"/>
      <c r="E129" s="41"/>
      <c r="F129" s="41"/>
      <c r="G129" s="41"/>
      <c r="H129" s="41"/>
    </row>
  </sheetData>
  <mergeCells count="246">
    <mergeCell ref="B127:C127"/>
    <mergeCell ref="D127:F127"/>
    <mergeCell ref="B128:C128"/>
    <mergeCell ref="D128:F128"/>
    <mergeCell ref="I123:K123"/>
    <mergeCell ref="O123:Q123"/>
    <mergeCell ref="B125:C125"/>
    <mergeCell ref="D125:F125"/>
    <mergeCell ref="B126:C126"/>
    <mergeCell ref="D126:F126"/>
    <mergeCell ref="A122:B122"/>
    <mergeCell ref="D122:E122"/>
    <mergeCell ref="F122:H122"/>
    <mergeCell ref="I122:K122"/>
    <mergeCell ref="L122:N122"/>
    <mergeCell ref="O122:Q122"/>
    <mergeCell ref="A121:B121"/>
    <mergeCell ref="D121:E121"/>
    <mergeCell ref="F121:H121"/>
    <mergeCell ref="I121:K121"/>
    <mergeCell ref="L121:N121"/>
    <mergeCell ref="O121:Q121"/>
    <mergeCell ref="A120:B120"/>
    <mergeCell ref="D120:E120"/>
    <mergeCell ref="F120:H120"/>
    <mergeCell ref="I120:K120"/>
    <mergeCell ref="L120:N120"/>
    <mergeCell ref="O120:Q120"/>
    <mergeCell ref="A119:B119"/>
    <mergeCell ref="D119:E119"/>
    <mergeCell ref="F119:H119"/>
    <mergeCell ref="I119:K119"/>
    <mergeCell ref="L119:N119"/>
    <mergeCell ref="O119:Q119"/>
    <mergeCell ref="A118:B118"/>
    <mergeCell ref="D118:E118"/>
    <mergeCell ref="F118:H118"/>
    <mergeCell ref="I118:K118"/>
    <mergeCell ref="L118:N118"/>
    <mergeCell ref="O118:Q118"/>
    <mergeCell ref="A117:B117"/>
    <mergeCell ref="D117:E117"/>
    <mergeCell ref="F117:H117"/>
    <mergeCell ref="I117:K117"/>
    <mergeCell ref="L117:N117"/>
    <mergeCell ref="O117:Q117"/>
    <mergeCell ref="B112:E112"/>
    <mergeCell ref="A113:L113"/>
    <mergeCell ref="P113:U113"/>
    <mergeCell ref="V113:AA113"/>
    <mergeCell ref="B115:C115"/>
    <mergeCell ref="D115:G115"/>
    <mergeCell ref="A109:L109"/>
    <mergeCell ref="P109:U109"/>
    <mergeCell ref="V109:AA109"/>
    <mergeCell ref="B110:E110"/>
    <mergeCell ref="A111:L111"/>
    <mergeCell ref="P111:U111"/>
    <mergeCell ref="V111:AA111"/>
    <mergeCell ref="A105:L105"/>
    <mergeCell ref="A106:L106"/>
    <mergeCell ref="A107:L107"/>
    <mergeCell ref="P107:U107"/>
    <mergeCell ref="V107:AA107"/>
    <mergeCell ref="A108:M108"/>
    <mergeCell ref="B101:E101"/>
    <mergeCell ref="A102:L102"/>
    <mergeCell ref="P102:U102"/>
    <mergeCell ref="V102:AA102"/>
    <mergeCell ref="B103:E103"/>
    <mergeCell ref="A104:L104"/>
    <mergeCell ref="P104:U104"/>
    <mergeCell ref="V104:AA104"/>
    <mergeCell ref="A98:I98"/>
    <mergeCell ref="J98:L98"/>
    <mergeCell ref="P98:U98"/>
    <mergeCell ref="V98:AA98"/>
    <mergeCell ref="B99:E99"/>
    <mergeCell ref="A100:L100"/>
    <mergeCell ref="P100:U100"/>
    <mergeCell ref="V100:AA100"/>
    <mergeCell ref="B90:E90"/>
    <mergeCell ref="A91:L91"/>
    <mergeCell ref="A92:L92"/>
    <mergeCell ref="P96:U96"/>
    <mergeCell ref="V96:AA96"/>
    <mergeCell ref="B97:E97"/>
    <mergeCell ref="G86:I86"/>
    <mergeCell ref="A87:M87"/>
    <mergeCell ref="P87:U87"/>
    <mergeCell ref="V87:AA87"/>
    <mergeCell ref="B88:E88"/>
    <mergeCell ref="A89:L89"/>
    <mergeCell ref="P89:U89"/>
    <mergeCell ref="V89:AA89"/>
    <mergeCell ref="B82:E82"/>
    <mergeCell ref="A83:L83"/>
    <mergeCell ref="P83:U83"/>
    <mergeCell ref="V83:AA83"/>
    <mergeCell ref="A85:L85"/>
    <mergeCell ref="P85:U85"/>
    <mergeCell ref="V85:AA85"/>
    <mergeCell ref="B78:E78"/>
    <mergeCell ref="A79:L79"/>
    <mergeCell ref="P79:U79"/>
    <mergeCell ref="V79:AA79"/>
    <mergeCell ref="B80:E80"/>
    <mergeCell ref="A81:L81"/>
    <mergeCell ref="P81:U81"/>
    <mergeCell ref="V81:AA81"/>
    <mergeCell ref="A74:AA74"/>
    <mergeCell ref="A76:E76"/>
    <mergeCell ref="P76:U76"/>
    <mergeCell ref="V76:AA76"/>
    <mergeCell ref="A77:L77"/>
    <mergeCell ref="P77:U77"/>
    <mergeCell ref="V77:AA77"/>
    <mergeCell ref="B68:E68"/>
    <mergeCell ref="C69:K69"/>
    <mergeCell ref="Q69:AA69"/>
    <mergeCell ref="B70:E70"/>
    <mergeCell ref="B71:M71"/>
    <mergeCell ref="Q71:AA71"/>
    <mergeCell ref="B64:E64"/>
    <mergeCell ref="O65:P65"/>
    <mergeCell ref="Q65:AA65"/>
    <mergeCell ref="B66:E66"/>
    <mergeCell ref="C67:K67"/>
    <mergeCell ref="L67:N67"/>
    <mergeCell ref="Q67:AA67"/>
    <mergeCell ref="B60:E60"/>
    <mergeCell ref="B61:L61"/>
    <mergeCell ref="Q61:AA61"/>
    <mergeCell ref="B62:E62"/>
    <mergeCell ref="B63:M63"/>
    <mergeCell ref="Q63:AA63"/>
    <mergeCell ref="B56:E56"/>
    <mergeCell ref="B57:M57"/>
    <mergeCell ref="Q57:AA57"/>
    <mergeCell ref="B58:E58"/>
    <mergeCell ref="B59:K59"/>
    <mergeCell ref="Q59:AA59"/>
    <mergeCell ref="C53:K53"/>
    <mergeCell ref="L53:N53"/>
    <mergeCell ref="Q53:AA53"/>
    <mergeCell ref="A54:C54"/>
    <mergeCell ref="B55:K55"/>
    <mergeCell ref="Q55:AA55"/>
    <mergeCell ref="A48:C48"/>
    <mergeCell ref="Q49:AA49"/>
    <mergeCell ref="K50:O50"/>
    <mergeCell ref="B51:K51"/>
    <mergeCell ref="Q51:AA51"/>
    <mergeCell ref="B52:E52"/>
    <mergeCell ref="B43:O43"/>
    <mergeCell ref="Q43:AA43"/>
    <mergeCell ref="B45:J45"/>
    <mergeCell ref="K45:O45"/>
    <mergeCell ref="Q45:AA45"/>
    <mergeCell ref="B47:E47"/>
    <mergeCell ref="K47:O47"/>
    <mergeCell ref="Q47:AA47"/>
    <mergeCell ref="B38:E38"/>
    <mergeCell ref="B39:J39"/>
    <mergeCell ref="K39:O39"/>
    <mergeCell ref="Q39:AA39"/>
    <mergeCell ref="B40:E40"/>
    <mergeCell ref="B41:J41"/>
    <mergeCell ref="K41:O41"/>
    <mergeCell ref="Q41:AA41"/>
    <mergeCell ref="B35:J35"/>
    <mergeCell ref="K35:O35"/>
    <mergeCell ref="Q35:AA35"/>
    <mergeCell ref="B36:E36"/>
    <mergeCell ref="B37:J37"/>
    <mergeCell ref="K37:O37"/>
    <mergeCell ref="Q37:AA37"/>
    <mergeCell ref="B29:G29"/>
    <mergeCell ref="S29:U29"/>
    <mergeCell ref="A31:O31"/>
    <mergeCell ref="Q31:AA31"/>
    <mergeCell ref="B33:J33"/>
    <mergeCell ref="K33:O33"/>
    <mergeCell ref="Q33:AA33"/>
    <mergeCell ref="B25:C25"/>
    <mergeCell ref="D25:K25"/>
    <mergeCell ref="M25:R25"/>
    <mergeCell ref="D26:E26"/>
    <mergeCell ref="F26:G26"/>
    <mergeCell ref="H26:J26"/>
    <mergeCell ref="K26:N26"/>
    <mergeCell ref="O26:Q26"/>
    <mergeCell ref="R26:S26"/>
    <mergeCell ref="B23:C23"/>
    <mergeCell ref="D23:I23"/>
    <mergeCell ref="K23:L23"/>
    <mergeCell ref="M23:P23"/>
    <mergeCell ref="Q23:R23"/>
    <mergeCell ref="S23:V23"/>
    <mergeCell ref="A19:C19"/>
    <mergeCell ref="D19:E19"/>
    <mergeCell ref="F19:I19"/>
    <mergeCell ref="J19:K19"/>
    <mergeCell ref="L19:O19"/>
    <mergeCell ref="A21:C21"/>
    <mergeCell ref="A15:C15"/>
    <mergeCell ref="O15:P15"/>
    <mergeCell ref="A17:C17"/>
    <mergeCell ref="D17:L17"/>
    <mergeCell ref="N17:Q17"/>
    <mergeCell ref="R17:X17"/>
    <mergeCell ref="A13:C13"/>
    <mergeCell ref="D13:E13"/>
    <mergeCell ref="F13:L13"/>
    <mergeCell ref="M13:O13"/>
    <mergeCell ref="P13:S13"/>
    <mergeCell ref="T13:W13"/>
    <mergeCell ref="D8:E8"/>
    <mergeCell ref="F8:G8"/>
    <mergeCell ref="H8:J8"/>
    <mergeCell ref="K8:N8"/>
    <mergeCell ref="O8:Q8"/>
    <mergeCell ref="T10:W10"/>
    <mergeCell ref="A11:C11"/>
    <mergeCell ref="D11:E11"/>
    <mergeCell ref="F11:L11"/>
    <mergeCell ref="M11:O11"/>
    <mergeCell ref="P11:S11"/>
    <mergeCell ref="T11:W11"/>
    <mergeCell ref="R8:S8"/>
    <mergeCell ref="A9:C9"/>
    <mergeCell ref="D10:E10"/>
    <mergeCell ref="F10:L10"/>
    <mergeCell ref="M10:O10"/>
    <mergeCell ref="P10:S10"/>
    <mergeCell ref="A1:C1"/>
    <mergeCell ref="J1:L1"/>
    <mergeCell ref="P1:R1"/>
    <mergeCell ref="A3:C3"/>
    <mergeCell ref="D3:M3"/>
    <mergeCell ref="O3:R3"/>
    <mergeCell ref="S3:Y3"/>
    <mergeCell ref="A5:C5"/>
    <mergeCell ref="A7:C7"/>
    <mergeCell ref="N7:Q7"/>
    <mergeCell ref="R7:X7"/>
  </mergeCells>
  <printOptions horizontalCentered="1"/>
  <pageMargins left="0.25" right="0.25" top="0.75" bottom="0.75" header="0.3" footer="0.3"/>
  <pageSetup scale="73" fitToHeight="0" orientation="portrait" r:id="rId1"/>
  <rowBreaks count="1" manualBreakCount="1">
    <brk id="72" max="26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29"/>
  <sheetViews>
    <sheetView rightToLeft="1" topLeftCell="A94" zoomScaleNormal="100" workbookViewId="0">
      <selection activeCell="D13" sqref="D13:W13"/>
    </sheetView>
  </sheetViews>
  <sheetFormatPr defaultColWidth="9.125" defaultRowHeight="20.25" x14ac:dyDescent="0.2"/>
  <cols>
    <col min="1" max="1" width="6.375" style="21" customWidth="1"/>
    <col min="2" max="2" width="7.625" style="21" customWidth="1"/>
    <col min="3" max="3" width="14.375" style="21" customWidth="1"/>
    <col min="4" max="11" width="4.75" style="21" customWidth="1"/>
    <col min="12" max="12" width="5.625" style="21" customWidth="1"/>
    <col min="13" max="13" width="4.75" style="21" customWidth="1"/>
    <col min="14" max="14" width="5.25" style="21" customWidth="1"/>
    <col min="15" max="15" width="4.75" style="21" customWidth="1"/>
    <col min="16" max="16" width="3.75" style="21" customWidth="1"/>
    <col min="17" max="17" width="4.25" style="21" customWidth="1"/>
    <col min="18" max="19" width="5.125" style="21" customWidth="1"/>
    <col min="20" max="27" width="4.25" style="21" customWidth="1"/>
    <col min="28" max="30" width="5" style="21" customWidth="1"/>
    <col min="31" max="32" width="4.25" style="21" customWidth="1"/>
    <col min="33" max="33" width="5.125" style="21" bestFit="1" customWidth="1"/>
    <col min="34" max="35" width="4.25" style="21" customWidth="1"/>
    <col min="36" max="36" width="1.625" style="21" customWidth="1"/>
    <col min="37" max="38" width="4.25" style="21" customWidth="1"/>
    <col min="39" max="39" width="1.625" style="21" customWidth="1"/>
    <col min="40" max="43" width="4.25" style="21" customWidth="1"/>
    <col min="44" max="16384" width="9.125" style="21"/>
  </cols>
  <sheetData>
    <row r="1" spans="1:27" x14ac:dyDescent="0.2">
      <c r="A1" s="106" t="s">
        <v>44</v>
      </c>
      <c r="B1" s="106"/>
      <c r="C1" s="106"/>
      <c r="D1" s="23">
        <v>6</v>
      </c>
      <c r="E1" s="23">
        <v>1</v>
      </c>
      <c r="F1" s="23">
        <v>0</v>
      </c>
      <c r="G1" s="23">
        <v>2</v>
      </c>
      <c r="J1" s="97" t="s">
        <v>152</v>
      </c>
      <c r="K1" s="97"/>
      <c r="L1" s="97"/>
      <c r="M1" s="29"/>
      <c r="P1" s="97" t="s">
        <v>153</v>
      </c>
      <c r="Q1" s="97"/>
      <c r="R1" s="97"/>
      <c r="S1" s="29"/>
    </row>
    <row r="2" spans="1:27" ht="4.5" customHeight="1" x14ac:dyDescent="0.2"/>
    <row r="3" spans="1:27" x14ac:dyDescent="0.2">
      <c r="A3" s="106" t="s">
        <v>144</v>
      </c>
      <c r="B3" s="106"/>
      <c r="C3" s="106"/>
      <c r="D3" s="107" t="s">
        <v>179</v>
      </c>
      <c r="E3" s="107"/>
      <c r="F3" s="107"/>
      <c r="G3" s="107"/>
      <c r="H3" s="107"/>
      <c r="I3" s="107"/>
      <c r="J3" s="107"/>
      <c r="K3" s="107"/>
      <c r="L3" s="107"/>
      <c r="M3" s="107"/>
      <c r="O3" s="88" t="s">
        <v>154</v>
      </c>
      <c r="P3" s="88"/>
      <c r="Q3" s="88"/>
      <c r="R3" s="88"/>
      <c r="S3" s="107" t="s">
        <v>155</v>
      </c>
      <c r="T3" s="107"/>
      <c r="U3" s="107"/>
      <c r="V3" s="107"/>
      <c r="W3" s="107"/>
      <c r="X3" s="107"/>
      <c r="Y3" s="107"/>
    </row>
    <row r="4" spans="1:27" ht="4.5" customHeight="1" x14ac:dyDescent="0.2"/>
    <row r="5" spans="1:27" x14ac:dyDescent="0.2">
      <c r="A5" s="106" t="s">
        <v>145</v>
      </c>
      <c r="B5" s="106"/>
      <c r="C5" s="106"/>
      <c r="D5" s="23">
        <v>5</v>
      </c>
      <c r="E5" s="23">
        <v>3</v>
      </c>
      <c r="F5" s="23">
        <v>5</v>
      </c>
      <c r="G5" s="23">
        <v>0</v>
      </c>
      <c r="H5" s="23">
        <v>0</v>
      </c>
      <c r="I5" s="23">
        <v>8</v>
      </c>
      <c r="J5" s="28">
        <v>8</v>
      </c>
      <c r="K5" s="23">
        <v>1</v>
      </c>
      <c r="L5" s="28">
        <v>0</v>
      </c>
      <c r="M5" s="23">
        <v>0</v>
      </c>
      <c r="N5" s="28">
        <v>1</v>
      </c>
      <c r="O5" s="23">
        <v>2</v>
      </c>
      <c r="P5" s="28">
        <v>8</v>
      </c>
      <c r="Q5" s="23">
        <v>2</v>
      </c>
    </row>
    <row r="6" spans="1:27" ht="4.5" customHeight="1" x14ac:dyDescent="0.2"/>
    <row r="7" spans="1:27" x14ac:dyDescent="0.2">
      <c r="A7" s="106" t="s">
        <v>146</v>
      </c>
      <c r="B7" s="106"/>
      <c r="C7" s="106"/>
      <c r="D7" s="23">
        <v>6</v>
      </c>
      <c r="E7" s="23">
        <v>9</v>
      </c>
      <c r="F7" s="24">
        <v>7</v>
      </c>
      <c r="G7" s="23">
        <v>7</v>
      </c>
      <c r="H7" s="23">
        <v>2</v>
      </c>
      <c r="I7" s="24">
        <v>6</v>
      </c>
      <c r="J7" s="23">
        <v>0</v>
      </c>
      <c r="K7" s="23">
        <v>1</v>
      </c>
      <c r="L7" s="23">
        <v>3</v>
      </c>
      <c r="N7" s="88" t="s">
        <v>172</v>
      </c>
      <c r="O7" s="88"/>
      <c r="P7" s="88"/>
      <c r="Q7" s="88"/>
      <c r="R7" s="107">
        <v>335387</v>
      </c>
      <c r="S7" s="107"/>
      <c r="T7" s="107"/>
      <c r="U7" s="107"/>
      <c r="V7" s="107"/>
      <c r="W7" s="107"/>
      <c r="X7" s="107"/>
    </row>
    <row r="8" spans="1:27" ht="11.25" customHeight="1" x14ac:dyDescent="0.2">
      <c r="D8" s="96" t="s">
        <v>35</v>
      </c>
      <c r="E8" s="96"/>
      <c r="F8" s="96" t="s">
        <v>36</v>
      </c>
      <c r="G8" s="96"/>
      <c r="H8" s="96" t="s">
        <v>37</v>
      </c>
      <c r="I8" s="96"/>
      <c r="J8" s="96"/>
      <c r="K8" s="96" t="s">
        <v>38</v>
      </c>
      <c r="L8" s="96"/>
      <c r="M8" s="96"/>
      <c r="N8" s="96"/>
      <c r="O8" s="96" t="s">
        <v>39</v>
      </c>
      <c r="P8" s="96"/>
      <c r="Q8" s="96"/>
      <c r="R8" s="96" t="s">
        <v>40</v>
      </c>
      <c r="S8" s="96"/>
    </row>
    <row r="9" spans="1:27" x14ac:dyDescent="0.2">
      <c r="A9" s="106" t="s">
        <v>34</v>
      </c>
      <c r="B9" s="106"/>
      <c r="C9" s="106"/>
      <c r="D9" s="23">
        <v>5</v>
      </c>
      <c r="E9" s="28">
        <v>0</v>
      </c>
      <c r="F9" s="23">
        <v>0</v>
      </c>
      <c r="G9" s="28">
        <v>0</v>
      </c>
      <c r="H9" s="23">
        <v>0</v>
      </c>
      <c r="I9" s="23">
        <v>3</v>
      </c>
      <c r="J9" s="28">
        <v>7</v>
      </c>
      <c r="K9" s="23">
        <v>9</v>
      </c>
      <c r="L9" s="23">
        <v>9</v>
      </c>
      <c r="M9" s="23">
        <v>9</v>
      </c>
      <c r="N9" s="23">
        <v>0</v>
      </c>
      <c r="O9" s="28">
        <v>0</v>
      </c>
      <c r="P9" s="28">
        <v>6</v>
      </c>
      <c r="Q9" s="23"/>
      <c r="R9" s="23"/>
      <c r="S9" s="23"/>
    </row>
    <row r="10" spans="1:27" ht="11.25" customHeight="1" x14ac:dyDescent="0.2">
      <c r="D10" s="96" t="s">
        <v>156</v>
      </c>
      <c r="E10" s="96"/>
      <c r="F10" s="111" t="s">
        <v>157</v>
      </c>
      <c r="G10" s="111"/>
      <c r="H10" s="111"/>
      <c r="I10" s="111"/>
      <c r="J10" s="111"/>
      <c r="K10" s="111"/>
      <c r="L10" s="111"/>
      <c r="M10" s="112" t="s">
        <v>158</v>
      </c>
      <c r="N10" s="112"/>
      <c r="O10" s="112"/>
      <c r="P10" s="112" t="s">
        <v>159</v>
      </c>
      <c r="Q10" s="112"/>
      <c r="R10" s="112"/>
      <c r="S10" s="112"/>
      <c r="T10" s="96" t="s">
        <v>160</v>
      </c>
      <c r="U10" s="96"/>
      <c r="V10" s="96"/>
      <c r="W10" s="96"/>
    </row>
    <row r="11" spans="1:27" x14ac:dyDescent="0.2">
      <c r="A11" s="106" t="s">
        <v>147</v>
      </c>
      <c r="B11" s="106"/>
      <c r="C11" s="106"/>
      <c r="D11" s="107">
        <v>83</v>
      </c>
      <c r="E11" s="109"/>
      <c r="F11" s="110" t="s">
        <v>181</v>
      </c>
      <c r="G11" s="107"/>
      <c r="H11" s="107"/>
      <c r="I11" s="107"/>
      <c r="J11" s="107"/>
      <c r="K11" s="107"/>
      <c r="L11" s="109"/>
      <c r="M11" s="110" t="s">
        <v>182</v>
      </c>
      <c r="N11" s="107"/>
      <c r="O11" s="109"/>
      <c r="P11" s="91"/>
      <c r="Q11" s="107"/>
      <c r="R11" s="107"/>
      <c r="S11" s="89"/>
      <c r="T11" s="110" t="s">
        <v>169</v>
      </c>
      <c r="U11" s="107"/>
      <c r="V11" s="107"/>
      <c r="W11" s="109"/>
    </row>
    <row r="12" spans="1:27" ht="4.5" customHeight="1" x14ac:dyDescent="0.2"/>
    <row r="13" spans="1:27" x14ac:dyDescent="0.2">
      <c r="A13" s="106" t="s">
        <v>148</v>
      </c>
      <c r="B13" s="106"/>
      <c r="C13" s="106"/>
      <c r="D13" s="107">
        <v>8</v>
      </c>
      <c r="E13" s="109"/>
      <c r="F13" s="110" t="s">
        <v>183</v>
      </c>
      <c r="G13" s="107"/>
      <c r="H13" s="107"/>
      <c r="I13" s="107"/>
      <c r="J13" s="107"/>
      <c r="K13" s="107"/>
      <c r="L13" s="109"/>
      <c r="M13" s="118" t="s">
        <v>184</v>
      </c>
      <c r="N13" s="119"/>
      <c r="O13" s="120"/>
      <c r="P13" s="91" t="s">
        <v>182</v>
      </c>
      <c r="Q13" s="107"/>
      <c r="R13" s="107"/>
      <c r="S13" s="89"/>
      <c r="T13" s="110" t="s">
        <v>169</v>
      </c>
      <c r="U13" s="107"/>
      <c r="V13" s="107"/>
      <c r="W13" s="109"/>
    </row>
    <row r="14" spans="1:27" ht="4.5" customHeight="1" x14ac:dyDescent="0.2"/>
    <row r="15" spans="1:27" x14ac:dyDescent="0.2">
      <c r="A15" s="106" t="s">
        <v>149</v>
      </c>
      <c r="B15" s="106"/>
      <c r="C15" s="106"/>
      <c r="D15" s="29"/>
      <c r="E15" s="29"/>
      <c r="F15" s="29"/>
      <c r="G15" s="29"/>
      <c r="H15" s="29"/>
      <c r="I15" s="29"/>
      <c r="J15" s="29"/>
      <c r="K15" s="42"/>
      <c r="L15" s="29"/>
      <c r="M15" s="29"/>
      <c r="N15" s="29"/>
      <c r="O15" s="116" t="s">
        <v>161</v>
      </c>
      <c r="P15" s="117"/>
      <c r="Q15" s="23">
        <v>0</v>
      </c>
      <c r="R15" s="23">
        <v>0</v>
      </c>
      <c r="S15" s="23">
        <v>3</v>
      </c>
      <c r="T15" s="28">
        <v>5</v>
      </c>
      <c r="U15" s="43">
        <v>2</v>
      </c>
      <c r="V15" s="23">
        <v>4</v>
      </c>
      <c r="W15" s="28">
        <v>2</v>
      </c>
      <c r="X15" s="43">
        <v>0</v>
      </c>
      <c r="Y15" s="23">
        <v>0</v>
      </c>
      <c r="Z15" s="23">
        <v>1</v>
      </c>
      <c r="AA15" s="23">
        <v>0</v>
      </c>
    </row>
    <row r="16" spans="1:27" ht="4.5" customHeight="1" x14ac:dyDescent="0.2"/>
    <row r="17" spans="1:43" x14ac:dyDescent="0.2">
      <c r="A17" s="106" t="s">
        <v>150</v>
      </c>
      <c r="B17" s="106"/>
      <c r="C17" s="106"/>
      <c r="D17" s="107" t="s">
        <v>180</v>
      </c>
      <c r="E17" s="107"/>
      <c r="F17" s="107"/>
      <c r="G17" s="107"/>
      <c r="H17" s="107"/>
      <c r="I17" s="107"/>
      <c r="J17" s="107"/>
      <c r="K17" s="107"/>
      <c r="L17" s="107"/>
      <c r="N17" s="88" t="s">
        <v>162</v>
      </c>
      <c r="O17" s="88"/>
      <c r="P17" s="88"/>
      <c r="Q17" s="88"/>
      <c r="R17" s="107" t="s">
        <v>163</v>
      </c>
      <c r="S17" s="107"/>
      <c r="T17" s="107"/>
      <c r="U17" s="107"/>
      <c r="V17" s="107"/>
      <c r="W17" s="107"/>
      <c r="X17" s="107"/>
    </row>
    <row r="18" spans="1:43" ht="4.5" customHeight="1" x14ac:dyDescent="0.2"/>
    <row r="19" spans="1:43" x14ac:dyDescent="0.2">
      <c r="A19" s="106" t="s">
        <v>151</v>
      </c>
      <c r="B19" s="106"/>
      <c r="C19" s="106"/>
      <c r="D19" s="97" t="s">
        <v>29</v>
      </c>
      <c r="E19" s="95"/>
      <c r="F19" s="98">
        <v>42370</v>
      </c>
      <c r="G19" s="99"/>
      <c r="H19" s="99"/>
      <c r="I19" s="100"/>
      <c r="J19" s="94" t="s">
        <v>30</v>
      </c>
      <c r="K19" s="95"/>
      <c r="L19" s="98">
        <v>42735</v>
      </c>
      <c r="M19" s="99"/>
      <c r="N19" s="99"/>
      <c r="O19" s="100"/>
    </row>
    <row r="21" spans="1:43" ht="21.75" customHeight="1" x14ac:dyDescent="0.2">
      <c r="A21" s="101" t="s">
        <v>27</v>
      </c>
      <c r="B21" s="101"/>
      <c r="C21" s="101"/>
    </row>
    <row r="22" spans="1:43" ht="7.5" customHeight="1" x14ac:dyDescent="0.2"/>
    <row r="23" spans="1:43" ht="23.25" customHeight="1" x14ac:dyDescent="0.2">
      <c r="A23" s="22" t="s">
        <v>28</v>
      </c>
      <c r="B23" s="94" t="s">
        <v>54</v>
      </c>
      <c r="C23" s="95"/>
      <c r="D23" s="89" t="str">
        <f>D17</f>
        <v>المهن الحرة ثانى</v>
      </c>
      <c r="E23" s="90"/>
      <c r="F23" s="90"/>
      <c r="G23" s="90"/>
      <c r="H23" s="90"/>
      <c r="I23" s="91"/>
      <c r="K23" s="97" t="s">
        <v>29</v>
      </c>
      <c r="L23" s="95"/>
      <c r="M23" s="98">
        <f>F19</f>
        <v>42370</v>
      </c>
      <c r="N23" s="99"/>
      <c r="O23" s="99"/>
      <c r="P23" s="100"/>
      <c r="Q23" s="94" t="s">
        <v>30</v>
      </c>
      <c r="R23" s="95"/>
      <c r="S23" s="98">
        <f>L19</f>
        <v>42735</v>
      </c>
      <c r="T23" s="99"/>
      <c r="U23" s="99"/>
      <c r="V23" s="100"/>
    </row>
    <row r="24" spans="1:43" ht="4.5" customHeight="1" x14ac:dyDescent="0.2"/>
    <row r="25" spans="1:43" ht="23.25" customHeight="1" x14ac:dyDescent="0.2">
      <c r="A25" s="22" t="s">
        <v>31</v>
      </c>
      <c r="B25" s="94" t="s">
        <v>55</v>
      </c>
      <c r="C25" s="95"/>
      <c r="D25" s="89" t="str">
        <f>D3</f>
        <v>ابراهيم امام عطية محمد</v>
      </c>
      <c r="E25" s="90"/>
      <c r="F25" s="90"/>
      <c r="G25" s="90"/>
      <c r="H25" s="90"/>
      <c r="I25" s="90"/>
      <c r="J25" s="90"/>
      <c r="K25" s="91"/>
      <c r="L25" s="22" t="s">
        <v>32</v>
      </c>
      <c r="M25" s="94" t="s">
        <v>56</v>
      </c>
      <c r="N25" s="88"/>
      <c r="O25" s="88"/>
      <c r="P25" s="88"/>
      <c r="Q25" s="88"/>
      <c r="R25" s="95"/>
      <c r="S25" s="23">
        <f>D7</f>
        <v>6</v>
      </c>
      <c r="T25" s="23">
        <f t="shared" ref="T25:AA25" si="0">E7</f>
        <v>9</v>
      </c>
      <c r="U25" s="24">
        <f t="shared" si="0"/>
        <v>7</v>
      </c>
      <c r="V25" s="23">
        <f t="shared" si="0"/>
        <v>7</v>
      </c>
      <c r="W25" s="23">
        <f t="shared" si="0"/>
        <v>2</v>
      </c>
      <c r="X25" s="24">
        <f t="shared" si="0"/>
        <v>6</v>
      </c>
      <c r="Y25" s="23">
        <f t="shared" si="0"/>
        <v>0</v>
      </c>
      <c r="Z25" s="23">
        <f t="shared" si="0"/>
        <v>1</v>
      </c>
      <c r="AA25" s="23">
        <f t="shared" si="0"/>
        <v>3</v>
      </c>
    </row>
    <row r="26" spans="1:43" ht="14.25" customHeight="1" x14ac:dyDescent="0.2">
      <c r="A26" s="25"/>
      <c r="B26" s="25"/>
      <c r="C26" s="25"/>
      <c r="D26" s="96" t="s">
        <v>35</v>
      </c>
      <c r="E26" s="96"/>
      <c r="F26" s="96" t="s">
        <v>36</v>
      </c>
      <c r="G26" s="96"/>
      <c r="H26" s="96" t="s">
        <v>37</v>
      </c>
      <c r="I26" s="96"/>
      <c r="J26" s="96"/>
      <c r="K26" s="96" t="s">
        <v>38</v>
      </c>
      <c r="L26" s="96"/>
      <c r="M26" s="96"/>
      <c r="N26" s="96"/>
      <c r="O26" s="96" t="s">
        <v>39</v>
      </c>
      <c r="P26" s="96"/>
      <c r="Q26" s="96"/>
      <c r="R26" s="96" t="s">
        <v>40</v>
      </c>
      <c r="S26" s="96"/>
      <c r="U26" s="25"/>
      <c r="X26" s="26"/>
      <c r="AB26" s="20"/>
      <c r="AC26" s="20"/>
      <c r="AD26" s="20"/>
      <c r="AE26" s="20"/>
      <c r="AF26" s="25"/>
      <c r="AG26" s="27"/>
      <c r="AH26" s="27"/>
      <c r="AI26" s="25"/>
      <c r="AJ26" s="25"/>
      <c r="AK26" s="27"/>
      <c r="AL26" s="27"/>
      <c r="AM26" s="25"/>
      <c r="AN26" s="25"/>
      <c r="AO26" s="27"/>
      <c r="AP26" s="27"/>
      <c r="AQ26" s="27"/>
    </row>
    <row r="27" spans="1:43" ht="23.25" customHeight="1" x14ac:dyDescent="0.2">
      <c r="A27" s="22" t="s">
        <v>33</v>
      </c>
      <c r="B27" s="21" t="s">
        <v>34</v>
      </c>
      <c r="D27" s="23">
        <f t="shared" ref="D27:P27" si="1">D9</f>
        <v>5</v>
      </c>
      <c r="E27" s="28">
        <f t="shared" si="1"/>
        <v>0</v>
      </c>
      <c r="F27" s="23">
        <f t="shared" si="1"/>
        <v>0</v>
      </c>
      <c r="G27" s="28">
        <f t="shared" si="1"/>
        <v>0</v>
      </c>
      <c r="H27" s="23">
        <f t="shared" si="1"/>
        <v>0</v>
      </c>
      <c r="I27" s="23">
        <f t="shared" si="1"/>
        <v>3</v>
      </c>
      <c r="J27" s="28">
        <f t="shared" si="1"/>
        <v>7</v>
      </c>
      <c r="K27" s="23">
        <f t="shared" si="1"/>
        <v>9</v>
      </c>
      <c r="L27" s="23">
        <f t="shared" si="1"/>
        <v>9</v>
      </c>
      <c r="M27" s="23">
        <f t="shared" si="1"/>
        <v>9</v>
      </c>
      <c r="N27" s="23">
        <f t="shared" si="1"/>
        <v>0</v>
      </c>
      <c r="O27" s="28">
        <f t="shared" si="1"/>
        <v>0</v>
      </c>
      <c r="P27" s="28">
        <f t="shared" si="1"/>
        <v>6</v>
      </c>
      <c r="Q27" s="23"/>
      <c r="R27" s="23"/>
      <c r="S27" s="23"/>
    </row>
    <row r="28" spans="1:43" ht="6.75" customHeight="1" x14ac:dyDescent="0.2"/>
    <row r="29" spans="1:43" ht="23.25" customHeight="1" x14ac:dyDescent="0.2">
      <c r="A29" s="22" t="s">
        <v>41</v>
      </c>
      <c r="B29" s="94" t="s">
        <v>42</v>
      </c>
      <c r="C29" s="88"/>
      <c r="D29" s="88"/>
      <c r="E29" s="88"/>
      <c r="F29" s="88"/>
      <c r="G29" s="95"/>
      <c r="H29" s="29"/>
      <c r="I29" s="23"/>
      <c r="J29" s="29"/>
      <c r="K29" s="29"/>
      <c r="L29" s="23"/>
      <c r="M29" s="29"/>
      <c r="N29" s="29"/>
      <c r="O29" s="29"/>
      <c r="P29" s="29"/>
      <c r="Q29" s="23"/>
      <c r="R29" s="23"/>
      <c r="S29" s="94" t="s">
        <v>43</v>
      </c>
      <c r="T29" s="88"/>
      <c r="U29" s="88"/>
    </row>
    <row r="30" spans="1:43" ht="7.5" customHeight="1" x14ac:dyDescent="0.2"/>
    <row r="31" spans="1:43" ht="23.25" customHeight="1" x14ac:dyDescent="0.2">
      <c r="A31" s="79" t="s">
        <v>45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1"/>
      <c r="Q31" s="89" t="s">
        <v>44</v>
      </c>
      <c r="R31" s="90"/>
      <c r="S31" s="90"/>
      <c r="T31" s="90"/>
      <c r="U31" s="90"/>
      <c r="V31" s="90"/>
      <c r="W31" s="90"/>
      <c r="X31" s="90"/>
      <c r="Y31" s="90"/>
      <c r="Z31" s="90"/>
      <c r="AA31" s="91"/>
    </row>
    <row r="32" spans="1:43" ht="7.5" customHeight="1" x14ac:dyDescent="0.2"/>
    <row r="33" spans="1:27" ht="23.25" customHeight="1" x14ac:dyDescent="0.2">
      <c r="A33" s="22" t="s">
        <v>46</v>
      </c>
      <c r="B33" s="102" t="s">
        <v>47</v>
      </c>
      <c r="C33" s="70"/>
      <c r="D33" s="70"/>
      <c r="E33" s="70"/>
      <c r="F33" s="70"/>
      <c r="G33" s="70"/>
      <c r="H33" s="70"/>
      <c r="I33" s="70"/>
      <c r="J33" s="70"/>
      <c r="K33" s="97" t="s">
        <v>48</v>
      </c>
      <c r="L33" s="97"/>
      <c r="M33" s="97"/>
      <c r="N33" s="97"/>
      <c r="O33" s="97"/>
      <c r="Q33" s="103">
        <f>P109</f>
        <v>59194.600000000006</v>
      </c>
      <c r="R33" s="104"/>
      <c r="S33" s="104"/>
      <c r="T33" s="104"/>
      <c r="U33" s="104"/>
      <c r="V33" s="104"/>
      <c r="W33" s="104"/>
      <c r="X33" s="104"/>
      <c r="Y33" s="104"/>
      <c r="Z33" s="104"/>
      <c r="AA33" s="105"/>
    </row>
    <row r="34" spans="1:27" ht="7.5" customHeight="1" x14ac:dyDescent="0.2"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ht="23.25" customHeight="1" x14ac:dyDescent="0.2">
      <c r="A35" s="22" t="s">
        <v>49</v>
      </c>
      <c r="B35" s="102" t="s">
        <v>50</v>
      </c>
      <c r="C35" s="70"/>
      <c r="D35" s="70"/>
      <c r="E35" s="70"/>
      <c r="F35" s="70"/>
      <c r="G35" s="70"/>
      <c r="H35" s="70"/>
      <c r="I35" s="70"/>
      <c r="J35" s="70"/>
      <c r="K35" s="97" t="s">
        <v>51</v>
      </c>
      <c r="L35" s="97"/>
      <c r="M35" s="97"/>
      <c r="N35" s="97"/>
      <c r="O35" s="97"/>
      <c r="Q35" s="103"/>
      <c r="R35" s="104"/>
      <c r="S35" s="104"/>
      <c r="T35" s="104"/>
      <c r="U35" s="104"/>
      <c r="V35" s="104"/>
      <c r="W35" s="104"/>
      <c r="X35" s="104"/>
      <c r="Y35" s="104"/>
      <c r="Z35" s="104"/>
      <c r="AA35" s="105"/>
    </row>
    <row r="36" spans="1:27" ht="7.5" customHeight="1" x14ac:dyDescent="0.2">
      <c r="B36" s="102"/>
      <c r="C36" s="70"/>
      <c r="D36" s="70"/>
      <c r="E36" s="7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ht="23.25" customHeight="1" x14ac:dyDescent="0.2">
      <c r="A37" s="22" t="s">
        <v>58</v>
      </c>
      <c r="B37" s="102" t="s">
        <v>52</v>
      </c>
      <c r="C37" s="70"/>
      <c r="D37" s="70"/>
      <c r="E37" s="70"/>
      <c r="F37" s="70"/>
      <c r="G37" s="70"/>
      <c r="H37" s="70"/>
      <c r="I37" s="70"/>
      <c r="J37" s="70"/>
      <c r="K37" s="97" t="s">
        <v>53</v>
      </c>
      <c r="L37" s="97"/>
      <c r="M37" s="97"/>
      <c r="N37" s="97"/>
      <c r="O37" s="97"/>
      <c r="Q37" s="103"/>
      <c r="R37" s="104"/>
      <c r="S37" s="104"/>
      <c r="T37" s="104"/>
      <c r="U37" s="104"/>
      <c r="V37" s="104"/>
      <c r="W37" s="104"/>
      <c r="X37" s="104"/>
      <c r="Y37" s="104"/>
      <c r="Z37" s="104"/>
      <c r="AA37" s="105"/>
    </row>
    <row r="38" spans="1:27" ht="7.5" customHeight="1" x14ac:dyDescent="0.2">
      <c r="B38" s="102"/>
      <c r="C38" s="70"/>
      <c r="D38" s="70"/>
      <c r="E38" s="7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1:27" ht="23.25" customHeight="1" x14ac:dyDescent="0.2">
      <c r="A39" s="22" t="s">
        <v>59</v>
      </c>
      <c r="B39" s="102" t="s">
        <v>57</v>
      </c>
      <c r="C39" s="70"/>
      <c r="D39" s="70"/>
      <c r="E39" s="70"/>
      <c r="F39" s="70"/>
      <c r="G39" s="70"/>
      <c r="H39" s="70"/>
      <c r="I39" s="70"/>
      <c r="J39" s="70"/>
      <c r="K39" s="97" t="s">
        <v>60</v>
      </c>
      <c r="L39" s="97"/>
      <c r="M39" s="97"/>
      <c r="N39" s="97"/>
      <c r="O39" s="97"/>
      <c r="Q39" s="103"/>
      <c r="R39" s="104"/>
      <c r="S39" s="104"/>
      <c r="T39" s="104"/>
      <c r="U39" s="104"/>
      <c r="V39" s="104"/>
      <c r="W39" s="104"/>
      <c r="X39" s="104"/>
      <c r="Y39" s="104"/>
      <c r="Z39" s="104"/>
      <c r="AA39" s="105"/>
    </row>
    <row r="40" spans="1:27" ht="7.5" customHeight="1" x14ac:dyDescent="0.2">
      <c r="B40" s="102"/>
      <c r="C40" s="70"/>
      <c r="D40" s="70"/>
      <c r="E40" s="7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1:27" ht="23.25" customHeight="1" x14ac:dyDescent="0.2">
      <c r="A41" s="22" t="s">
        <v>62</v>
      </c>
      <c r="B41" s="102" t="s">
        <v>140</v>
      </c>
      <c r="C41" s="70"/>
      <c r="D41" s="70"/>
      <c r="E41" s="70"/>
      <c r="F41" s="70"/>
      <c r="G41" s="70"/>
      <c r="H41" s="70"/>
      <c r="I41" s="70"/>
      <c r="J41" s="70"/>
      <c r="K41" s="92" t="s">
        <v>61</v>
      </c>
      <c r="L41" s="92"/>
      <c r="M41" s="92"/>
      <c r="N41" s="92"/>
      <c r="O41" s="92"/>
      <c r="Q41" s="103">
        <f>Q33+Q35+Q37+Q39</f>
        <v>59194.600000000006</v>
      </c>
      <c r="R41" s="104"/>
      <c r="S41" s="104"/>
      <c r="T41" s="104"/>
      <c r="U41" s="104"/>
      <c r="V41" s="104"/>
      <c r="W41" s="104"/>
      <c r="X41" s="104"/>
      <c r="Y41" s="104"/>
      <c r="Z41" s="104"/>
      <c r="AA41" s="105"/>
    </row>
    <row r="42" spans="1:27" ht="7.5" customHeight="1" x14ac:dyDescent="0.2"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1:27" ht="23.25" customHeight="1" x14ac:dyDescent="0.2">
      <c r="A43" s="22" t="s">
        <v>63</v>
      </c>
      <c r="B43" s="102" t="s">
        <v>64</v>
      </c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Q43" s="103">
        <v>-6500</v>
      </c>
      <c r="R43" s="104"/>
      <c r="S43" s="104"/>
      <c r="T43" s="104"/>
      <c r="U43" s="104"/>
      <c r="V43" s="104"/>
      <c r="W43" s="104"/>
      <c r="X43" s="104"/>
      <c r="Y43" s="104"/>
      <c r="Z43" s="104"/>
      <c r="AA43" s="105"/>
    </row>
    <row r="44" spans="1:27" ht="7.5" customHeight="1" x14ac:dyDescent="0.2"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spans="1:27" ht="23.25" customHeight="1" x14ac:dyDescent="0.2">
      <c r="A45" s="22" t="s">
        <v>65</v>
      </c>
      <c r="B45" s="102" t="s">
        <v>66</v>
      </c>
      <c r="C45" s="70"/>
      <c r="D45" s="70"/>
      <c r="E45" s="70"/>
      <c r="F45" s="70"/>
      <c r="G45" s="70"/>
      <c r="H45" s="70"/>
      <c r="I45" s="70"/>
      <c r="J45" s="70"/>
      <c r="K45" s="92" t="s">
        <v>61</v>
      </c>
      <c r="L45" s="92"/>
      <c r="M45" s="92"/>
      <c r="N45" s="92"/>
      <c r="O45" s="92"/>
      <c r="Q45" s="103">
        <f>Q41+Q43</f>
        <v>52694.600000000006</v>
      </c>
      <c r="R45" s="104"/>
      <c r="S45" s="104"/>
      <c r="T45" s="104"/>
      <c r="U45" s="104"/>
      <c r="V45" s="104"/>
      <c r="W45" s="104"/>
      <c r="X45" s="104"/>
      <c r="Y45" s="104"/>
      <c r="Z45" s="104"/>
      <c r="AA45" s="105"/>
    </row>
    <row r="46" spans="1:27" ht="7.5" customHeight="1" x14ac:dyDescent="0.2"/>
    <row r="47" spans="1:27" ht="23.25" customHeight="1" x14ac:dyDescent="0.2">
      <c r="A47" s="22" t="s">
        <v>67</v>
      </c>
      <c r="B47" s="102" t="s">
        <v>68</v>
      </c>
      <c r="C47" s="70"/>
      <c r="D47" s="70"/>
      <c r="E47" s="70"/>
      <c r="K47" s="92" t="s">
        <v>61</v>
      </c>
      <c r="L47" s="92"/>
      <c r="M47" s="92"/>
      <c r="N47" s="92"/>
      <c r="O47" s="92"/>
      <c r="Q47" s="103">
        <f>D126</f>
        <v>7438.9200000000019</v>
      </c>
      <c r="R47" s="104"/>
      <c r="S47" s="104"/>
      <c r="T47" s="104"/>
      <c r="U47" s="104"/>
      <c r="V47" s="104"/>
      <c r="W47" s="104"/>
      <c r="X47" s="104"/>
      <c r="Y47" s="104"/>
      <c r="Z47" s="104"/>
      <c r="AA47" s="105"/>
    </row>
    <row r="48" spans="1:27" ht="15.75" customHeight="1" x14ac:dyDescent="0.2">
      <c r="A48" s="88" t="s">
        <v>69</v>
      </c>
      <c r="B48" s="88"/>
      <c r="C48" s="88"/>
      <c r="D48" s="27"/>
      <c r="E48" s="27"/>
    </row>
    <row r="49" spans="1:27" ht="23.25" customHeight="1" x14ac:dyDescent="0.2">
      <c r="A49" s="22" t="s">
        <v>70</v>
      </c>
      <c r="B49" s="31" t="s">
        <v>72</v>
      </c>
      <c r="C49" s="27"/>
      <c r="D49" s="27"/>
      <c r="E49" s="27"/>
      <c r="F49" s="27"/>
      <c r="G49" s="27"/>
      <c r="H49" s="27"/>
      <c r="I49" s="27"/>
      <c r="J49" s="27"/>
      <c r="Q49" s="103"/>
      <c r="R49" s="104"/>
      <c r="S49" s="104"/>
      <c r="T49" s="104"/>
      <c r="U49" s="104"/>
      <c r="V49" s="104"/>
      <c r="W49" s="104"/>
      <c r="X49" s="104"/>
      <c r="Y49" s="104"/>
      <c r="Z49" s="104"/>
      <c r="AA49" s="105"/>
    </row>
    <row r="50" spans="1:27" ht="18" customHeight="1" x14ac:dyDescent="0.2">
      <c r="A50" s="27"/>
      <c r="B50" s="27" t="s">
        <v>71</v>
      </c>
      <c r="C50" s="27"/>
      <c r="D50" s="27"/>
      <c r="E50" s="27"/>
      <c r="K50" s="92" t="s">
        <v>61</v>
      </c>
      <c r="L50" s="92"/>
      <c r="M50" s="92"/>
      <c r="N50" s="92"/>
      <c r="O50" s="92"/>
    </row>
    <row r="51" spans="1:27" ht="23.25" customHeight="1" x14ac:dyDescent="0.2">
      <c r="A51" s="22" t="s">
        <v>73</v>
      </c>
      <c r="B51" s="102" t="s">
        <v>74</v>
      </c>
      <c r="C51" s="70"/>
      <c r="D51" s="70"/>
      <c r="E51" s="70"/>
      <c r="F51" s="70"/>
      <c r="G51" s="70"/>
      <c r="H51" s="70"/>
      <c r="I51" s="70"/>
      <c r="J51" s="70"/>
      <c r="K51" s="70"/>
      <c r="Q51" s="103"/>
      <c r="R51" s="104"/>
      <c r="S51" s="104"/>
      <c r="T51" s="104"/>
      <c r="U51" s="104"/>
      <c r="V51" s="104"/>
      <c r="W51" s="104"/>
      <c r="X51" s="104"/>
      <c r="Y51" s="104"/>
      <c r="Z51" s="104"/>
      <c r="AA51" s="105"/>
    </row>
    <row r="52" spans="1:27" ht="7.5" customHeight="1" x14ac:dyDescent="0.2">
      <c r="A52" s="27"/>
      <c r="B52" s="70"/>
      <c r="C52" s="70"/>
      <c r="D52" s="70"/>
      <c r="E52" s="70"/>
    </row>
    <row r="53" spans="1:27" ht="23.25" customHeight="1" x14ac:dyDescent="0.2">
      <c r="A53" s="22" t="s">
        <v>75</v>
      </c>
      <c r="C53" s="89" t="s">
        <v>76</v>
      </c>
      <c r="D53" s="90"/>
      <c r="E53" s="90"/>
      <c r="F53" s="90"/>
      <c r="G53" s="90"/>
      <c r="H53" s="90"/>
      <c r="I53" s="90"/>
      <c r="J53" s="90"/>
      <c r="K53" s="91"/>
      <c r="L53" s="92" t="s">
        <v>61</v>
      </c>
      <c r="M53" s="92"/>
      <c r="N53" s="92"/>
      <c r="O53" s="32"/>
      <c r="Q53" s="103">
        <f>Q47-Q49-Q51</f>
        <v>7438.9200000000019</v>
      </c>
      <c r="R53" s="104"/>
      <c r="S53" s="104"/>
      <c r="T53" s="104"/>
      <c r="U53" s="104"/>
      <c r="V53" s="104"/>
      <c r="W53" s="104"/>
      <c r="X53" s="104"/>
      <c r="Y53" s="104"/>
      <c r="Z53" s="104"/>
      <c r="AA53" s="105"/>
    </row>
    <row r="54" spans="1:27" ht="15.75" customHeight="1" x14ac:dyDescent="0.2">
      <c r="A54" s="88" t="s">
        <v>77</v>
      </c>
      <c r="B54" s="88"/>
      <c r="C54" s="88"/>
      <c r="D54" s="27"/>
      <c r="E54" s="27"/>
    </row>
    <row r="55" spans="1:27" ht="23.25" customHeight="1" x14ac:dyDescent="0.2">
      <c r="A55" s="22" t="s">
        <v>78</v>
      </c>
      <c r="B55" s="102" t="s">
        <v>79</v>
      </c>
      <c r="C55" s="70"/>
      <c r="D55" s="70"/>
      <c r="E55" s="70"/>
      <c r="F55" s="70"/>
      <c r="G55" s="70"/>
      <c r="H55" s="70"/>
      <c r="I55" s="70"/>
      <c r="J55" s="70"/>
      <c r="K55" s="70"/>
      <c r="Q55" s="103"/>
      <c r="R55" s="104"/>
      <c r="S55" s="104"/>
      <c r="T55" s="104"/>
      <c r="U55" s="104"/>
      <c r="V55" s="104"/>
      <c r="W55" s="104"/>
      <c r="X55" s="104"/>
      <c r="Y55" s="104"/>
      <c r="Z55" s="104"/>
      <c r="AA55" s="105"/>
    </row>
    <row r="56" spans="1:27" ht="7.5" customHeight="1" x14ac:dyDescent="0.2">
      <c r="A56" s="27"/>
      <c r="B56" s="70"/>
      <c r="C56" s="70"/>
      <c r="D56" s="70"/>
      <c r="E56" s="70"/>
    </row>
    <row r="57" spans="1:27" ht="23.25" customHeight="1" x14ac:dyDescent="0.2">
      <c r="A57" s="22" t="s">
        <v>80</v>
      </c>
      <c r="B57" s="102" t="s">
        <v>81</v>
      </c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Q57" s="103"/>
      <c r="R57" s="104"/>
      <c r="S57" s="104"/>
      <c r="T57" s="104"/>
      <c r="U57" s="104"/>
      <c r="V57" s="104"/>
      <c r="W57" s="104"/>
      <c r="X57" s="104"/>
      <c r="Y57" s="104"/>
      <c r="Z57" s="104"/>
      <c r="AA57" s="105"/>
    </row>
    <row r="58" spans="1:27" ht="7.5" customHeight="1" x14ac:dyDescent="0.2">
      <c r="A58" s="27"/>
      <c r="B58" s="70"/>
      <c r="C58" s="70"/>
      <c r="D58" s="70"/>
      <c r="E58" s="70"/>
    </row>
    <row r="59" spans="1:27" ht="23.25" customHeight="1" x14ac:dyDescent="0.2">
      <c r="A59" s="22" t="s">
        <v>83</v>
      </c>
      <c r="B59" s="102" t="s">
        <v>82</v>
      </c>
      <c r="C59" s="70"/>
      <c r="D59" s="70"/>
      <c r="E59" s="70"/>
      <c r="F59" s="70"/>
      <c r="G59" s="70"/>
      <c r="H59" s="70"/>
      <c r="I59" s="70"/>
      <c r="J59" s="70"/>
      <c r="K59" s="70"/>
      <c r="Q59" s="103"/>
      <c r="R59" s="104"/>
      <c r="S59" s="104"/>
      <c r="T59" s="104"/>
      <c r="U59" s="104"/>
      <c r="V59" s="104"/>
      <c r="W59" s="104"/>
      <c r="X59" s="104"/>
      <c r="Y59" s="104"/>
      <c r="Z59" s="104"/>
      <c r="AA59" s="105"/>
    </row>
    <row r="60" spans="1:27" ht="7.5" customHeight="1" x14ac:dyDescent="0.2">
      <c r="A60" s="27"/>
      <c r="B60" s="70"/>
      <c r="C60" s="70"/>
      <c r="D60" s="70"/>
      <c r="E60" s="70"/>
    </row>
    <row r="61" spans="1:27" ht="23.25" customHeight="1" x14ac:dyDescent="0.2">
      <c r="A61" s="22" t="s">
        <v>84</v>
      </c>
      <c r="B61" s="102" t="s">
        <v>87</v>
      </c>
      <c r="C61" s="70"/>
      <c r="D61" s="70"/>
      <c r="E61" s="70"/>
      <c r="F61" s="70"/>
      <c r="G61" s="70"/>
      <c r="H61" s="70"/>
      <c r="I61" s="70"/>
      <c r="J61" s="70"/>
      <c r="K61" s="70"/>
      <c r="L61" s="70"/>
      <c r="Q61" s="103">
        <f>Q53</f>
        <v>7438.9200000000019</v>
      </c>
      <c r="R61" s="104"/>
      <c r="S61" s="104"/>
      <c r="T61" s="104"/>
      <c r="U61" s="104"/>
      <c r="V61" s="104"/>
      <c r="W61" s="104"/>
      <c r="X61" s="104"/>
      <c r="Y61" s="104"/>
      <c r="Z61" s="104"/>
      <c r="AA61" s="105"/>
    </row>
    <row r="62" spans="1:27" ht="7.5" customHeight="1" x14ac:dyDescent="0.2">
      <c r="A62" s="27"/>
      <c r="B62" s="70"/>
      <c r="C62" s="70"/>
      <c r="D62" s="70"/>
      <c r="E62" s="70"/>
    </row>
    <row r="63" spans="1:27" ht="23.25" customHeight="1" x14ac:dyDescent="0.2">
      <c r="A63" s="22" t="s">
        <v>85</v>
      </c>
      <c r="B63" s="102" t="s">
        <v>88</v>
      </c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Q63" s="103"/>
      <c r="R63" s="104"/>
      <c r="S63" s="104"/>
      <c r="T63" s="104"/>
      <c r="U63" s="104"/>
      <c r="V63" s="104"/>
      <c r="W63" s="104"/>
      <c r="X63" s="104"/>
      <c r="Y63" s="104"/>
      <c r="Z63" s="104"/>
      <c r="AA63" s="105"/>
    </row>
    <row r="64" spans="1:27" ht="7.5" customHeight="1" x14ac:dyDescent="0.2">
      <c r="A64" s="27"/>
      <c r="B64" s="70"/>
      <c r="C64" s="70"/>
      <c r="D64" s="70"/>
      <c r="E64" s="70"/>
    </row>
    <row r="65" spans="1:34" ht="23.25" customHeight="1" x14ac:dyDescent="0.2">
      <c r="A65" s="22" t="s">
        <v>86</v>
      </c>
      <c r="B65" s="31" t="s">
        <v>89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92" t="s">
        <v>61</v>
      </c>
      <c r="P65" s="108"/>
      <c r="Q65" s="103"/>
      <c r="R65" s="104"/>
      <c r="S65" s="104"/>
      <c r="T65" s="104"/>
      <c r="U65" s="104"/>
      <c r="V65" s="104"/>
      <c r="W65" s="104"/>
      <c r="X65" s="104"/>
      <c r="Y65" s="104"/>
      <c r="Z65" s="104"/>
      <c r="AA65" s="105"/>
    </row>
    <row r="66" spans="1:34" ht="7.5" customHeight="1" x14ac:dyDescent="0.2">
      <c r="A66" s="27"/>
      <c r="B66" s="70"/>
      <c r="C66" s="70"/>
      <c r="D66" s="70"/>
      <c r="E66" s="70"/>
    </row>
    <row r="67" spans="1:34" ht="23.25" customHeight="1" x14ac:dyDescent="0.2">
      <c r="A67" s="22" t="s">
        <v>90</v>
      </c>
      <c r="C67" s="89" t="s">
        <v>91</v>
      </c>
      <c r="D67" s="90"/>
      <c r="E67" s="90"/>
      <c r="F67" s="90"/>
      <c r="G67" s="90"/>
      <c r="H67" s="90"/>
      <c r="I67" s="90"/>
      <c r="J67" s="90"/>
      <c r="K67" s="91"/>
      <c r="L67" s="92"/>
      <c r="M67" s="92"/>
      <c r="N67" s="92"/>
      <c r="O67" s="32"/>
      <c r="Q67" s="103">
        <f>Q55+Q57+Q59+Q61+Q63+Q65</f>
        <v>7438.9200000000019</v>
      </c>
      <c r="R67" s="104"/>
      <c r="S67" s="104"/>
      <c r="T67" s="104"/>
      <c r="U67" s="104"/>
      <c r="V67" s="104"/>
      <c r="W67" s="104"/>
      <c r="X67" s="104"/>
      <c r="Y67" s="104"/>
      <c r="Z67" s="104"/>
      <c r="AA67" s="105"/>
    </row>
    <row r="68" spans="1:34" ht="7.5" customHeight="1" x14ac:dyDescent="0.2">
      <c r="A68" s="27"/>
      <c r="B68" s="70"/>
      <c r="C68" s="70"/>
      <c r="D68" s="70"/>
      <c r="E68" s="70"/>
    </row>
    <row r="69" spans="1:34" ht="23.25" customHeight="1" x14ac:dyDescent="0.2">
      <c r="A69" s="22" t="s">
        <v>92</v>
      </c>
      <c r="C69" s="107" t="s">
        <v>139</v>
      </c>
      <c r="D69" s="107"/>
      <c r="E69" s="107"/>
      <c r="F69" s="107"/>
      <c r="G69" s="107"/>
      <c r="H69" s="107"/>
      <c r="I69" s="107"/>
      <c r="J69" s="107"/>
      <c r="K69" s="107"/>
      <c r="L69" s="32"/>
      <c r="M69" s="32"/>
      <c r="N69" s="32"/>
      <c r="O69" s="32"/>
      <c r="Q69" s="103">
        <f>Q53-Q67</f>
        <v>0</v>
      </c>
      <c r="R69" s="104"/>
      <c r="S69" s="104"/>
      <c r="T69" s="104"/>
      <c r="U69" s="104"/>
      <c r="V69" s="104"/>
      <c r="W69" s="104"/>
      <c r="X69" s="104"/>
      <c r="Y69" s="104"/>
      <c r="Z69" s="104"/>
      <c r="AA69" s="105"/>
    </row>
    <row r="70" spans="1:34" ht="7.5" customHeight="1" x14ac:dyDescent="0.2">
      <c r="A70" s="27"/>
      <c r="B70" s="70"/>
      <c r="C70" s="70"/>
      <c r="D70" s="70"/>
      <c r="E70" s="70"/>
    </row>
    <row r="71" spans="1:34" ht="23.25" customHeight="1" x14ac:dyDescent="0.2">
      <c r="A71" s="22" t="s">
        <v>85</v>
      </c>
      <c r="B71" s="102" t="s">
        <v>93</v>
      </c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Q71" s="103"/>
      <c r="R71" s="104"/>
      <c r="S71" s="104"/>
      <c r="T71" s="104"/>
      <c r="U71" s="104"/>
      <c r="V71" s="104"/>
      <c r="W71" s="104"/>
      <c r="X71" s="104"/>
      <c r="Y71" s="104"/>
      <c r="Z71" s="104"/>
      <c r="AA71" s="105"/>
    </row>
    <row r="74" spans="1:34" ht="27.75" customHeight="1" x14ac:dyDescent="0.2">
      <c r="A74" s="89" t="s">
        <v>26</v>
      </c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1"/>
    </row>
    <row r="75" spans="1:34" ht="24.75" customHeight="1" x14ac:dyDescent="0.2">
      <c r="A75" s="21" t="s">
        <v>94</v>
      </c>
    </row>
    <row r="76" spans="1:34" ht="26.25" customHeight="1" x14ac:dyDescent="0.2">
      <c r="A76" s="92" t="s">
        <v>61</v>
      </c>
      <c r="B76" s="92"/>
      <c r="C76" s="92"/>
      <c r="D76" s="92"/>
      <c r="E76" s="92"/>
      <c r="N76" s="21" t="s">
        <v>96</v>
      </c>
      <c r="P76" s="93" t="s">
        <v>44</v>
      </c>
      <c r="Q76" s="93"/>
      <c r="R76" s="93"/>
      <c r="S76" s="93"/>
      <c r="T76" s="93"/>
      <c r="U76" s="93"/>
      <c r="V76" s="93" t="s">
        <v>95</v>
      </c>
      <c r="W76" s="93"/>
      <c r="X76" s="93"/>
      <c r="Y76" s="93"/>
      <c r="Z76" s="93"/>
      <c r="AA76" s="93"/>
      <c r="AE76" s="32"/>
      <c r="AF76" s="32"/>
      <c r="AG76" s="32"/>
      <c r="AH76" s="32"/>
    </row>
    <row r="77" spans="1:34" x14ac:dyDescent="0.2">
      <c r="A77" s="70" t="s">
        <v>98</v>
      </c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N77" s="22" t="s">
        <v>97</v>
      </c>
      <c r="P77" s="83">
        <v>70823.600000000006</v>
      </c>
      <c r="Q77" s="84"/>
      <c r="R77" s="84"/>
      <c r="S77" s="84"/>
      <c r="T77" s="84"/>
      <c r="U77" s="85"/>
      <c r="V77" s="72">
        <v>63483</v>
      </c>
      <c r="W77" s="72"/>
      <c r="X77" s="72"/>
      <c r="Y77" s="72"/>
      <c r="Z77" s="72"/>
      <c r="AA77" s="74"/>
    </row>
    <row r="78" spans="1:34" ht="7.5" customHeight="1" x14ac:dyDescent="0.2">
      <c r="A78" s="27"/>
      <c r="B78" s="70"/>
      <c r="C78" s="70"/>
      <c r="D78" s="70"/>
      <c r="E78" s="70"/>
      <c r="F78" s="27"/>
      <c r="G78" s="27"/>
      <c r="H78" s="27"/>
      <c r="I78" s="27"/>
      <c r="J78" s="27"/>
      <c r="K78" s="27"/>
      <c r="L78" s="27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1:34" x14ac:dyDescent="0.2">
      <c r="A79" s="70" t="s">
        <v>99</v>
      </c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N79" s="22" t="s">
        <v>100</v>
      </c>
      <c r="P79" s="71"/>
      <c r="Q79" s="72"/>
      <c r="R79" s="72"/>
      <c r="S79" s="72"/>
      <c r="T79" s="72"/>
      <c r="U79" s="73"/>
      <c r="V79" s="72"/>
      <c r="W79" s="72"/>
      <c r="X79" s="72"/>
      <c r="Y79" s="72"/>
      <c r="Z79" s="72"/>
      <c r="AA79" s="74"/>
    </row>
    <row r="80" spans="1:34" ht="7.5" customHeight="1" x14ac:dyDescent="0.2">
      <c r="A80" s="27"/>
      <c r="B80" s="70"/>
      <c r="C80" s="70"/>
      <c r="D80" s="70"/>
      <c r="E80" s="70"/>
      <c r="F80" s="27"/>
      <c r="G80" s="27"/>
      <c r="H80" s="27"/>
      <c r="I80" s="27"/>
      <c r="J80" s="27"/>
      <c r="K80" s="27"/>
      <c r="L80" s="27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1:27" x14ac:dyDescent="0.2">
      <c r="A81" s="70" t="s">
        <v>101</v>
      </c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N81" s="22" t="s">
        <v>104</v>
      </c>
      <c r="P81" s="71"/>
      <c r="Q81" s="72"/>
      <c r="R81" s="72"/>
      <c r="S81" s="72"/>
      <c r="T81" s="72"/>
      <c r="U81" s="73"/>
      <c r="V81" s="72"/>
      <c r="W81" s="72"/>
      <c r="X81" s="72"/>
      <c r="Y81" s="72"/>
      <c r="Z81" s="72"/>
      <c r="AA81" s="74"/>
    </row>
    <row r="82" spans="1:27" ht="7.5" customHeight="1" x14ac:dyDescent="0.2">
      <c r="A82" s="27"/>
      <c r="B82" s="70"/>
      <c r="C82" s="70"/>
      <c r="D82" s="70"/>
      <c r="E82" s="70"/>
      <c r="F82" s="27"/>
      <c r="G82" s="27"/>
      <c r="H82" s="27"/>
      <c r="I82" s="27"/>
      <c r="J82" s="27"/>
      <c r="K82" s="27"/>
      <c r="L82" s="27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1:27" x14ac:dyDescent="0.2">
      <c r="A83" s="70" t="s">
        <v>102</v>
      </c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N83" s="22" t="s">
        <v>105</v>
      </c>
      <c r="P83" s="71"/>
      <c r="Q83" s="72"/>
      <c r="R83" s="72"/>
      <c r="S83" s="72"/>
      <c r="T83" s="72"/>
      <c r="U83" s="73"/>
      <c r="V83" s="72"/>
      <c r="W83" s="72"/>
      <c r="X83" s="72"/>
      <c r="Y83" s="72"/>
      <c r="Z83" s="72"/>
      <c r="AA83" s="74"/>
    </row>
    <row r="84" spans="1:27" ht="18" customHeight="1" x14ac:dyDescent="0.2">
      <c r="A84" s="27" t="s">
        <v>103</v>
      </c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spans="1:27" x14ac:dyDescent="0.2">
      <c r="A85" s="70" t="s">
        <v>106</v>
      </c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N85" s="22" t="s">
        <v>108</v>
      </c>
      <c r="P85" s="71"/>
      <c r="Q85" s="72"/>
      <c r="R85" s="72"/>
      <c r="S85" s="72"/>
      <c r="T85" s="72"/>
      <c r="U85" s="73"/>
      <c r="V85" s="72"/>
      <c r="W85" s="72"/>
      <c r="X85" s="72"/>
      <c r="Y85" s="72"/>
      <c r="Z85" s="72"/>
      <c r="AA85" s="74"/>
    </row>
    <row r="86" spans="1:27" ht="17.25" customHeight="1" x14ac:dyDescent="0.2">
      <c r="A86" s="27" t="s">
        <v>107</v>
      </c>
      <c r="B86" s="27"/>
      <c r="C86" s="27"/>
      <c r="D86" s="27"/>
      <c r="E86" s="27"/>
      <c r="F86" s="27"/>
      <c r="G86" s="87" t="s">
        <v>61</v>
      </c>
      <c r="H86" s="87"/>
      <c r="I86" s="87"/>
      <c r="J86" s="27"/>
      <c r="K86" s="27"/>
      <c r="L86" s="27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spans="1:27" x14ac:dyDescent="0.2">
      <c r="A87" s="88" t="s">
        <v>109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22" t="s">
        <v>111</v>
      </c>
      <c r="P87" s="71"/>
      <c r="Q87" s="72"/>
      <c r="R87" s="72"/>
      <c r="S87" s="72"/>
      <c r="T87" s="72"/>
      <c r="U87" s="73"/>
      <c r="V87" s="72"/>
      <c r="W87" s="72"/>
      <c r="X87" s="72"/>
      <c r="Y87" s="72"/>
      <c r="Z87" s="72"/>
      <c r="AA87" s="74"/>
    </row>
    <row r="88" spans="1:27" ht="7.5" customHeight="1" x14ac:dyDescent="0.2">
      <c r="A88" s="27"/>
      <c r="B88" s="70"/>
      <c r="C88" s="70"/>
      <c r="D88" s="70"/>
      <c r="E88" s="70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spans="1:27" x14ac:dyDescent="0.2">
      <c r="A89" s="79" t="s">
        <v>110</v>
      </c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1"/>
      <c r="N89" s="22" t="s">
        <v>112</v>
      </c>
      <c r="P89" s="71">
        <f>P77+P79+P81+P83+P85+P87</f>
        <v>70823.600000000006</v>
      </c>
      <c r="Q89" s="72"/>
      <c r="R89" s="72"/>
      <c r="S89" s="72"/>
      <c r="T89" s="72"/>
      <c r="U89" s="73"/>
      <c r="V89" s="72">
        <f>V77+V79+V81+V83+V85+V87</f>
        <v>63483</v>
      </c>
      <c r="W89" s="72"/>
      <c r="X89" s="72"/>
      <c r="Y89" s="72"/>
      <c r="Z89" s="72"/>
      <c r="AA89" s="74"/>
    </row>
    <row r="90" spans="1:27" ht="7.5" customHeight="1" x14ac:dyDescent="0.2">
      <c r="A90" s="27"/>
      <c r="B90" s="70"/>
      <c r="C90" s="70"/>
      <c r="D90" s="70"/>
      <c r="E90" s="70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spans="1:27" x14ac:dyDescent="0.2">
      <c r="A91" s="86" t="s">
        <v>113</v>
      </c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spans="1:27" x14ac:dyDescent="0.2">
      <c r="A92" s="86" t="s">
        <v>114</v>
      </c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spans="1:27" x14ac:dyDescent="0.2">
      <c r="A93" s="34" t="s">
        <v>115</v>
      </c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spans="1:27" x14ac:dyDescent="0.2">
      <c r="A94" s="34" t="s">
        <v>116</v>
      </c>
      <c r="B94" s="34"/>
      <c r="C94" s="34" t="s">
        <v>119</v>
      </c>
      <c r="D94" s="34"/>
      <c r="E94" s="34"/>
      <c r="F94" s="34"/>
      <c r="G94" s="34"/>
      <c r="H94" s="34"/>
      <c r="I94" s="34"/>
      <c r="J94" s="34"/>
      <c r="K94" s="34"/>
      <c r="L94" s="34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 spans="1:27" x14ac:dyDescent="0.2">
      <c r="A95" s="34" t="s">
        <v>117</v>
      </c>
      <c r="B95" s="34"/>
      <c r="C95" s="34" t="s">
        <v>118</v>
      </c>
      <c r="D95" s="34"/>
      <c r="E95" s="34"/>
      <c r="F95" s="34"/>
      <c r="G95" s="34"/>
      <c r="H95" s="34"/>
      <c r="I95" s="34"/>
      <c r="J95" s="34"/>
      <c r="K95" s="34"/>
      <c r="L95" s="34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 spans="1:27" x14ac:dyDescent="0.2">
      <c r="A96" s="34" t="s">
        <v>120</v>
      </c>
      <c r="B96" s="34"/>
      <c r="C96" s="34" t="s">
        <v>121</v>
      </c>
      <c r="D96" s="34"/>
      <c r="E96" s="34"/>
      <c r="F96" s="34"/>
      <c r="G96" s="34"/>
      <c r="H96" s="34"/>
      <c r="I96" s="34"/>
      <c r="J96" s="34"/>
      <c r="K96" s="34"/>
      <c r="L96" s="34"/>
      <c r="N96" s="22" t="s">
        <v>122</v>
      </c>
      <c r="P96" s="71"/>
      <c r="Q96" s="72"/>
      <c r="R96" s="72"/>
      <c r="S96" s="72"/>
      <c r="T96" s="72"/>
      <c r="U96" s="73"/>
      <c r="V96" s="72"/>
      <c r="W96" s="72"/>
      <c r="X96" s="72"/>
      <c r="Y96" s="72"/>
      <c r="Z96" s="72"/>
      <c r="AA96" s="74"/>
    </row>
    <row r="97" spans="1:27" ht="7.5" customHeight="1" x14ac:dyDescent="0.2">
      <c r="A97" s="27"/>
      <c r="B97" s="70"/>
      <c r="C97" s="70"/>
      <c r="D97" s="70"/>
      <c r="E97" s="70"/>
      <c r="F97" s="27"/>
      <c r="G97" s="27"/>
      <c r="H97" s="27"/>
      <c r="I97" s="27"/>
      <c r="J97" s="27"/>
      <c r="K97" s="27"/>
      <c r="L97" s="27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 spans="1:27" x14ac:dyDescent="0.2">
      <c r="A98" s="88" t="s">
        <v>17</v>
      </c>
      <c r="B98" s="88"/>
      <c r="C98" s="88"/>
      <c r="D98" s="88"/>
      <c r="E98" s="88"/>
      <c r="F98" s="88"/>
      <c r="G98" s="88"/>
      <c r="H98" s="88"/>
      <c r="I98" s="88"/>
      <c r="J98" s="87" t="s">
        <v>61</v>
      </c>
      <c r="K98" s="87"/>
      <c r="L98" s="87"/>
      <c r="N98" s="22" t="s">
        <v>123</v>
      </c>
      <c r="P98" s="71">
        <v>7000</v>
      </c>
      <c r="Q98" s="72"/>
      <c r="R98" s="72"/>
      <c r="S98" s="72"/>
      <c r="T98" s="72"/>
      <c r="U98" s="73"/>
      <c r="V98" s="72">
        <v>7000</v>
      </c>
      <c r="W98" s="72"/>
      <c r="X98" s="72"/>
      <c r="Y98" s="72"/>
      <c r="Z98" s="72"/>
      <c r="AA98" s="74"/>
    </row>
    <row r="99" spans="1:27" ht="7.5" customHeight="1" x14ac:dyDescent="0.2">
      <c r="A99" s="27"/>
      <c r="B99" s="70"/>
      <c r="C99" s="70"/>
      <c r="D99" s="70"/>
      <c r="E99" s="70"/>
      <c r="F99" s="27"/>
      <c r="G99" s="27"/>
      <c r="H99" s="27"/>
      <c r="I99" s="27"/>
      <c r="J99" s="27"/>
      <c r="K99" s="27"/>
      <c r="L99" s="27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 spans="1:27" x14ac:dyDescent="0.2">
      <c r="A100" s="70" t="s">
        <v>124</v>
      </c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N100" s="22" t="s">
        <v>125</v>
      </c>
      <c r="P100" s="83">
        <v>4629</v>
      </c>
      <c r="Q100" s="84"/>
      <c r="R100" s="84"/>
      <c r="S100" s="84"/>
      <c r="T100" s="84"/>
      <c r="U100" s="85"/>
      <c r="V100" s="72">
        <v>3668.34</v>
      </c>
      <c r="W100" s="72"/>
      <c r="X100" s="72"/>
      <c r="Y100" s="72"/>
      <c r="Z100" s="72"/>
      <c r="AA100" s="74"/>
    </row>
    <row r="101" spans="1:27" ht="7.5" customHeight="1" x14ac:dyDescent="0.2">
      <c r="A101" s="27"/>
      <c r="B101" s="70"/>
      <c r="C101" s="70"/>
      <c r="D101" s="70"/>
      <c r="E101" s="70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 spans="1:27" x14ac:dyDescent="0.2">
      <c r="A102" s="79" t="s">
        <v>126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1"/>
      <c r="N102" s="22" t="s">
        <v>127</v>
      </c>
      <c r="P102" s="71">
        <f>P89-P96-P98-P100</f>
        <v>59194.600000000006</v>
      </c>
      <c r="Q102" s="72"/>
      <c r="R102" s="72"/>
      <c r="S102" s="72"/>
      <c r="T102" s="72"/>
      <c r="U102" s="73"/>
      <c r="V102" s="72">
        <f>V89-V96-V98-V100</f>
        <v>52814.66</v>
      </c>
      <c r="W102" s="72"/>
      <c r="X102" s="72"/>
      <c r="Y102" s="72"/>
      <c r="Z102" s="72"/>
      <c r="AA102" s="74"/>
    </row>
    <row r="103" spans="1:27" ht="7.5" customHeight="1" x14ac:dyDescent="0.2">
      <c r="A103" s="27"/>
      <c r="B103" s="70"/>
      <c r="C103" s="70"/>
      <c r="D103" s="70"/>
      <c r="E103" s="70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 spans="1:27" x14ac:dyDescent="0.2">
      <c r="A104" s="82" t="s">
        <v>128</v>
      </c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N104" s="22" t="s">
        <v>138</v>
      </c>
      <c r="P104" s="71"/>
      <c r="Q104" s="72"/>
      <c r="R104" s="72"/>
      <c r="S104" s="72"/>
      <c r="T104" s="72"/>
      <c r="U104" s="73"/>
      <c r="V104" s="72"/>
      <c r="W104" s="72"/>
      <c r="X104" s="72"/>
      <c r="Y104" s="72"/>
      <c r="Z104" s="72"/>
      <c r="AA104" s="74"/>
    </row>
    <row r="105" spans="1:27" ht="15.75" customHeight="1" x14ac:dyDescent="0.2">
      <c r="A105" s="82" t="s">
        <v>129</v>
      </c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spans="1:27" x14ac:dyDescent="0.2">
      <c r="A106" s="82" t="s">
        <v>130</v>
      </c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 spans="1:27" x14ac:dyDescent="0.2">
      <c r="A107" s="70" t="s">
        <v>131</v>
      </c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N107" s="22" t="s">
        <v>132</v>
      </c>
      <c r="P107" s="71"/>
      <c r="Q107" s="72"/>
      <c r="R107" s="72"/>
      <c r="S107" s="72"/>
      <c r="T107" s="72"/>
      <c r="U107" s="73"/>
      <c r="V107" s="72"/>
      <c r="W107" s="72"/>
      <c r="X107" s="72"/>
      <c r="Y107" s="72"/>
      <c r="Z107" s="72"/>
      <c r="AA107" s="74"/>
    </row>
    <row r="108" spans="1:27" ht="15.75" customHeight="1" x14ac:dyDescent="0.2">
      <c r="A108" s="82" t="s">
        <v>133</v>
      </c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 spans="1:27" x14ac:dyDescent="0.2">
      <c r="A109" s="79" t="s">
        <v>141</v>
      </c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1"/>
      <c r="N109" s="22" t="s">
        <v>136</v>
      </c>
      <c r="P109" s="71">
        <f>P102-P104-P107</f>
        <v>59194.600000000006</v>
      </c>
      <c r="Q109" s="72"/>
      <c r="R109" s="72"/>
      <c r="S109" s="72"/>
      <c r="T109" s="72"/>
      <c r="U109" s="73"/>
      <c r="V109" s="72">
        <f>V102-V104-V107</f>
        <v>52814.66</v>
      </c>
      <c r="W109" s="72"/>
      <c r="X109" s="72"/>
      <c r="Y109" s="72"/>
      <c r="Z109" s="72"/>
      <c r="AA109" s="74"/>
    </row>
    <row r="110" spans="1:27" ht="7.5" customHeight="1" x14ac:dyDescent="0.2">
      <c r="A110" s="27"/>
      <c r="B110" s="70"/>
      <c r="C110" s="70"/>
      <c r="D110" s="70"/>
      <c r="E110" s="70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 spans="1:27" x14ac:dyDescent="0.2">
      <c r="A111" s="70" t="s">
        <v>135</v>
      </c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N111" s="22"/>
      <c r="P111" s="71">
        <v>6500</v>
      </c>
      <c r="Q111" s="72"/>
      <c r="R111" s="72"/>
      <c r="S111" s="72"/>
      <c r="T111" s="72"/>
      <c r="U111" s="73"/>
      <c r="V111" s="72">
        <v>6500</v>
      </c>
      <c r="W111" s="72"/>
      <c r="X111" s="72"/>
      <c r="Y111" s="72"/>
      <c r="Z111" s="72"/>
      <c r="AA111" s="74"/>
    </row>
    <row r="112" spans="1:27" ht="7.5" customHeight="1" x14ac:dyDescent="0.2">
      <c r="A112" s="27"/>
      <c r="B112" s="70"/>
      <c r="C112" s="70"/>
      <c r="D112" s="70"/>
      <c r="E112" s="70"/>
      <c r="F112" s="27"/>
      <c r="G112" s="27"/>
      <c r="H112" s="27"/>
      <c r="I112" s="27"/>
      <c r="J112" s="27"/>
      <c r="K112" s="27"/>
      <c r="L112" s="27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 spans="1:27" x14ac:dyDescent="0.2">
      <c r="A113" s="70" t="s">
        <v>134</v>
      </c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N113" s="22" t="s">
        <v>137</v>
      </c>
      <c r="P113" s="71">
        <f>P109-P111</f>
        <v>52694.600000000006</v>
      </c>
      <c r="Q113" s="72"/>
      <c r="R113" s="72"/>
      <c r="S113" s="72"/>
      <c r="T113" s="72"/>
      <c r="U113" s="73"/>
      <c r="V113" s="71">
        <f>V109-V111</f>
        <v>46314.66</v>
      </c>
      <c r="W113" s="72"/>
      <c r="X113" s="72"/>
      <c r="Y113" s="72"/>
      <c r="Z113" s="72"/>
      <c r="AA113" s="73"/>
    </row>
    <row r="115" spans="1:27" s="35" customFormat="1" ht="18.75" x14ac:dyDescent="0.2">
      <c r="B115" s="75" t="s">
        <v>3</v>
      </c>
      <c r="C115" s="75"/>
      <c r="D115" s="64">
        <f>Q41</f>
        <v>59194.600000000006</v>
      </c>
      <c r="E115" s="64"/>
      <c r="F115" s="64"/>
      <c r="G115" s="64"/>
      <c r="H115" s="36"/>
    </row>
    <row r="116" spans="1:27" s="35" customFormat="1" ht="18.75" x14ac:dyDescent="0.2">
      <c r="C116" s="36"/>
      <c r="D116" s="36"/>
      <c r="E116" s="36"/>
      <c r="F116" s="36"/>
      <c r="G116" s="37"/>
      <c r="H116" s="36"/>
    </row>
    <row r="117" spans="1:27" s="35" customFormat="1" ht="18.75" x14ac:dyDescent="0.2">
      <c r="A117" s="66" t="s">
        <v>4</v>
      </c>
      <c r="B117" s="66"/>
      <c r="C117" s="38" t="s">
        <v>5</v>
      </c>
      <c r="D117" s="66" t="s">
        <v>22</v>
      </c>
      <c r="E117" s="66"/>
      <c r="F117" s="76" t="s">
        <v>25</v>
      </c>
      <c r="G117" s="77"/>
      <c r="H117" s="78"/>
      <c r="I117" s="66" t="s">
        <v>6</v>
      </c>
      <c r="J117" s="66"/>
      <c r="K117" s="66"/>
      <c r="L117" s="66" t="s">
        <v>21</v>
      </c>
      <c r="M117" s="66"/>
      <c r="N117" s="66"/>
      <c r="O117" s="66" t="s">
        <v>20</v>
      </c>
      <c r="P117" s="66"/>
      <c r="Q117" s="66"/>
    </row>
    <row r="118" spans="1:27" s="35" customFormat="1" ht="18.75" x14ac:dyDescent="0.2">
      <c r="A118" s="64">
        <v>0</v>
      </c>
      <c r="B118" s="64"/>
      <c r="C118" s="39">
        <v>6500</v>
      </c>
      <c r="D118" s="65">
        <v>0</v>
      </c>
      <c r="E118" s="65"/>
      <c r="F118" s="67">
        <f>C118-A118</f>
        <v>6500</v>
      </c>
      <c r="G118" s="68"/>
      <c r="H118" s="69"/>
      <c r="I118" s="64">
        <f>IF(D115&lt;=F118,D115,F118)</f>
        <v>6500</v>
      </c>
      <c r="J118" s="64">
        <f>IF(G115&lt;=G118,G115,G118)</f>
        <v>0</v>
      </c>
      <c r="K118" s="64">
        <f>IF(H115&lt;=H118,H115,H118)</f>
        <v>0</v>
      </c>
      <c r="L118" s="64">
        <f>D115-I118</f>
        <v>52694.600000000006</v>
      </c>
      <c r="M118" s="64"/>
      <c r="N118" s="64"/>
      <c r="O118" s="64">
        <f>D118*I118</f>
        <v>0</v>
      </c>
      <c r="P118" s="64"/>
      <c r="Q118" s="64"/>
    </row>
    <row r="119" spans="1:27" s="35" customFormat="1" ht="18.75" x14ac:dyDescent="0.2">
      <c r="A119" s="64">
        <f>C118</f>
        <v>6500</v>
      </c>
      <c r="B119" s="64"/>
      <c r="C119" s="39">
        <v>30000</v>
      </c>
      <c r="D119" s="65">
        <v>0.1</v>
      </c>
      <c r="E119" s="65"/>
      <c r="F119" s="67">
        <f t="shared" ref="F119:F121" si="2">C119-A119</f>
        <v>23500</v>
      </c>
      <c r="G119" s="68"/>
      <c r="H119" s="69"/>
      <c r="I119" s="64">
        <f>IF(D115&lt;=C119,D115-I118,F119)</f>
        <v>23500</v>
      </c>
      <c r="J119" s="64">
        <f>IF(G115&lt;=G119,G115-J118,I119)</f>
        <v>0</v>
      </c>
      <c r="K119" s="64">
        <f>IF(H115&lt;=H119,H115-K118,J119)</f>
        <v>0</v>
      </c>
      <c r="L119" s="64">
        <f>IF(L118&gt;I119,L118-I119,0)</f>
        <v>29194.600000000006</v>
      </c>
      <c r="M119" s="64"/>
      <c r="N119" s="64"/>
      <c r="O119" s="64">
        <f>D119*I119</f>
        <v>2350</v>
      </c>
      <c r="P119" s="64"/>
      <c r="Q119" s="64"/>
    </row>
    <row r="120" spans="1:27" s="35" customFormat="1" ht="18.75" x14ac:dyDescent="0.2">
      <c r="A120" s="64">
        <f t="shared" ref="A120:A122" si="3">C119</f>
        <v>30000</v>
      </c>
      <c r="B120" s="64"/>
      <c r="C120" s="39">
        <v>45000</v>
      </c>
      <c r="D120" s="65">
        <v>0.15</v>
      </c>
      <c r="E120" s="65"/>
      <c r="F120" s="67">
        <f t="shared" si="2"/>
        <v>15000</v>
      </c>
      <c r="G120" s="68"/>
      <c r="H120" s="69"/>
      <c r="I120" s="64">
        <f>IF(D115&lt;=C120,D115-I118-I119,F120)</f>
        <v>15000</v>
      </c>
      <c r="J120" s="64">
        <f>IF(G115&lt;=G120,G115-J118-J119,I120)</f>
        <v>0</v>
      </c>
      <c r="K120" s="64">
        <f>IF(H115&lt;=H120,H115-K118-K119,J120)</f>
        <v>0</v>
      </c>
      <c r="L120" s="64">
        <f t="shared" ref="L120" si="4">IF(L119&gt;I120,L119-I120,0)</f>
        <v>14194.600000000006</v>
      </c>
      <c r="M120" s="64"/>
      <c r="N120" s="64"/>
      <c r="O120" s="64">
        <f>D120*I120</f>
        <v>2250</v>
      </c>
      <c r="P120" s="64"/>
      <c r="Q120" s="64"/>
    </row>
    <row r="121" spans="1:27" s="35" customFormat="1" ht="18.75" x14ac:dyDescent="0.2">
      <c r="A121" s="64">
        <f t="shared" si="3"/>
        <v>45000</v>
      </c>
      <c r="B121" s="64"/>
      <c r="C121" s="39">
        <v>200000</v>
      </c>
      <c r="D121" s="65">
        <v>0.2</v>
      </c>
      <c r="E121" s="65"/>
      <c r="F121" s="67">
        <f t="shared" si="2"/>
        <v>155000</v>
      </c>
      <c r="G121" s="68"/>
      <c r="H121" s="69"/>
      <c r="I121" s="64">
        <f>IF(D115&lt;=C121,D115-I118-I119-I120,F121)</f>
        <v>14194.600000000006</v>
      </c>
      <c r="J121" s="64">
        <f>IF(G115&lt;=G121,G115-J118-J119-J120,155000)</f>
        <v>0</v>
      </c>
      <c r="K121" s="64">
        <f>IF(H115&lt;=H121,H115-K118-K119-K120,155000)</f>
        <v>0</v>
      </c>
      <c r="L121" s="64">
        <f>IF(L120&gt;I121,L120-I121,0)</f>
        <v>0</v>
      </c>
      <c r="M121" s="64"/>
      <c r="N121" s="64"/>
      <c r="O121" s="64">
        <f>D121*I121</f>
        <v>2838.9200000000014</v>
      </c>
      <c r="P121" s="64"/>
      <c r="Q121" s="64"/>
    </row>
    <row r="122" spans="1:27" s="35" customFormat="1" ht="18.75" x14ac:dyDescent="0.2">
      <c r="A122" s="64">
        <f t="shared" si="3"/>
        <v>200000</v>
      </c>
      <c r="B122" s="64"/>
      <c r="C122" s="39">
        <v>0</v>
      </c>
      <c r="D122" s="65">
        <v>0.25</v>
      </c>
      <c r="E122" s="65"/>
      <c r="F122" s="67"/>
      <c r="G122" s="68"/>
      <c r="H122" s="69"/>
      <c r="I122" s="64">
        <f>IF(D115&gt;A122,D115-I118-I119-I120-I121,0)</f>
        <v>0</v>
      </c>
      <c r="J122" s="64">
        <f>IF(G115&gt;200000,G115-J118-J119-J120-J121,0)</f>
        <v>0</v>
      </c>
      <c r="K122" s="64">
        <f>IF(H115&gt;200000,H115-K118-K119-K120-K121,0)</f>
        <v>0</v>
      </c>
      <c r="L122" s="64">
        <f>IF(L121&gt;I122,L121-I122,0)</f>
        <v>0</v>
      </c>
      <c r="M122" s="64"/>
      <c r="N122" s="64"/>
      <c r="O122" s="64">
        <f>D122*I122</f>
        <v>0</v>
      </c>
      <c r="P122" s="64"/>
      <c r="Q122" s="64"/>
    </row>
    <row r="123" spans="1:27" s="35" customFormat="1" ht="18.75" x14ac:dyDescent="0.2">
      <c r="C123" s="37"/>
      <c r="D123" s="37"/>
      <c r="E123" s="36"/>
      <c r="F123" s="36"/>
      <c r="G123" s="36"/>
      <c r="H123" s="36"/>
      <c r="I123" s="64">
        <f>SUM(I118:K122)</f>
        <v>59194.600000000006</v>
      </c>
      <c r="J123" s="64"/>
      <c r="K123" s="64"/>
      <c r="O123" s="64">
        <f>SUM(O118:Q122)</f>
        <v>7438.9200000000019</v>
      </c>
      <c r="P123" s="64"/>
      <c r="Q123" s="64"/>
    </row>
    <row r="124" spans="1:27" s="35" customFormat="1" ht="18.75" x14ac:dyDescent="0.2">
      <c r="C124" s="37"/>
      <c r="D124" s="37"/>
      <c r="E124" s="36"/>
      <c r="F124" s="40"/>
      <c r="G124" s="40"/>
      <c r="H124" s="40"/>
      <c r="L124" s="40"/>
      <c r="M124" s="40"/>
      <c r="N124" s="40"/>
    </row>
    <row r="125" spans="1:27" s="35" customFormat="1" ht="18.75" x14ac:dyDescent="0.2">
      <c r="B125" s="66" t="s">
        <v>6</v>
      </c>
      <c r="C125" s="66"/>
      <c r="D125" s="64">
        <f>I123</f>
        <v>59194.600000000006</v>
      </c>
      <c r="E125" s="64"/>
      <c r="F125" s="64"/>
      <c r="G125" s="40"/>
      <c r="H125" s="40"/>
      <c r="L125" s="40"/>
      <c r="M125" s="40"/>
      <c r="N125" s="40"/>
    </row>
    <row r="126" spans="1:27" s="35" customFormat="1" ht="18.75" x14ac:dyDescent="0.2">
      <c r="B126" s="66" t="s">
        <v>23</v>
      </c>
      <c r="C126" s="66"/>
      <c r="D126" s="64">
        <f>SUM(O119:O122)</f>
        <v>7438.9200000000019</v>
      </c>
      <c r="E126" s="64"/>
      <c r="F126" s="64"/>
      <c r="H126" s="36"/>
    </row>
    <row r="127" spans="1:27" s="35" customFormat="1" ht="18.75" x14ac:dyDescent="0.2">
      <c r="B127" s="66" t="s">
        <v>24</v>
      </c>
      <c r="C127" s="66"/>
      <c r="D127" s="64">
        <v>3627.12</v>
      </c>
      <c r="E127" s="64"/>
      <c r="F127" s="64"/>
      <c r="H127" s="36"/>
    </row>
    <row r="128" spans="1:27" s="35" customFormat="1" ht="18.75" x14ac:dyDescent="0.2">
      <c r="B128" s="66" t="s">
        <v>25</v>
      </c>
      <c r="C128" s="66"/>
      <c r="D128" s="64">
        <f>D126-D127</f>
        <v>3811.800000000002</v>
      </c>
      <c r="E128" s="64"/>
      <c r="F128" s="64"/>
      <c r="H128" s="36"/>
    </row>
    <row r="129" spans="3:8" x14ac:dyDescent="0.2">
      <c r="C129" s="41"/>
      <c r="D129" s="41"/>
      <c r="E129" s="41"/>
      <c r="F129" s="41"/>
      <c r="G129" s="41"/>
      <c r="H129" s="41"/>
    </row>
  </sheetData>
  <mergeCells count="246">
    <mergeCell ref="B127:C127"/>
    <mergeCell ref="D127:F127"/>
    <mergeCell ref="B128:C128"/>
    <mergeCell ref="D128:F128"/>
    <mergeCell ref="I123:K123"/>
    <mergeCell ref="O123:Q123"/>
    <mergeCell ref="B125:C125"/>
    <mergeCell ref="D125:F125"/>
    <mergeCell ref="B126:C126"/>
    <mergeCell ref="D126:F126"/>
    <mergeCell ref="A122:B122"/>
    <mergeCell ref="D122:E122"/>
    <mergeCell ref="F122:H122"/>
    <mergeCell ref="I122:K122"/>
    <mergeCell ref="L122:N122"/>
    <mergeCell ref="O122:Q122"/>
    <mergeCell ref="A121:B121"/>
    <mergeCell ref="D121:E121"/>
    <mergeCell ref="F121:H121"/>
    <mergeCell ref="I121:K121"/>
    <mergeCell ref="L121:N121"/>
    <mergeCell ref="O121:Q121"/>
    <mergeCell ref="A120:B120"/>
    <mergeCell ref="D120:E120"/>
    <mergeCell ref="F120:H120"/>
    <mergeCell ref="I120:K120"/>
    <mergeCell ref="L120:N120"/>
    <mergeCell ref="O120:Q120"/>
    <mergeCell ref="A119:B119"/>
    <mergeCell ref="D119:E119"/>
    <mergeCell ref="F119:H119"/>
    <mergeCell ref="I119:K119"/>
    <mergeCell ref="L119:N119"/>
    <mergeCell ref="O119:Q119"/>
    <mergeCell ref="A118:B118"/>
    <mergeCell ref="D118:E118"/>
    <mergeCell ref="F118:H118"/>
    <mergeCell ref="I118:K118"/>
    <mergeCell ref="L118:N118"/>
    <mergeCell ref="O118:Q118"/>
    <mergeCell ref="A117:B117"/>
    <mergeCell ref="D117:E117"/>
    <mergeCell ref="F117:H117"/>
    <mergeCell ref="I117:K117"/>
    <mergeCell ref="L117:N117"/>
    <mergeCell ref="O117:Q117"/>
    <mergeCell ref="B112:E112"/>
    <mergeCell ref="A113:L113"/>
    <mergeCell ref="P113:U113"/>
    <mergeCell ref="V113:AA113"/>
    <mergeCell ref="B115:C115"/>
    <mergeCell ref="D115:G115"/>
    <mergeCell ref="A109:L109"/>
    <mergeCell ref="P109:U109"/>
    <mergeCell ref="V109:AA109"/>
    <mergeCell ref="B110:E110"/>
    <mergeCell ref="A111:L111"/>
    <mergeCell ref="P111:U111"/>
    <mergeCell ref="V111:AA111"/>
    <mergeCell ref="A105:L105"/>
    <mergeCell ref="A106:L106"/>
    <mergeCell ref="A107:L107"/>
    <mergeCell ref="P107:U107"/>
    <mergeCell ref="V107:AA107"/>
    <mergeCell ref="A108:M108"/>
    <mergeCell ref="B101:E101"/>
    <mergeCell ref="A102:L102"/>
    <mergeCell ref="P102:U102"/>
    <mergeCell ref="V102:AA102"/>
    <mergeCell ref="B103:E103"/>
    <mergeCell ref="A104:L104"/>
    <mergeCell ref="P104:U104"/>
    <mergeCell ref="V104:AA104"/>
    <mergeCell ref="A98:I98"/>
    <mergeCell ref="J98:L98"/>
    <mergeCell ref="P98:U98"/>
    <mergeCell ref="V98:AA98"/>
    <mergeCell ref="B99:E99"/>
    <mergeCell ref="A100:L100"/>
    <mergeCell ref="P100:U100"/>
    <mergeCell ref="V100:AA100"/>
    <mergeCell ref="B90:E90"/>
    <mergeCell ref="A91:L91"/>
    <mergeCell ref="A92:L92"/>
    <mergeCell ref="P96:U96"/>
    <mergeCell ref="V96:AA96"/>
    <mergeCell ref="B97:E97"/>
    <mergeCell ref="G86:I86"/>
    <mergeCell ref="A87:M87"/>
    <mergeCell ref="P87:U87"/>
    <mergeCell ref="V87:AA87"/>
    <mergeCell ref="B88:E88"/>
    <mergeCell ref="A89:L89"/>
    <mergeCell ref="P89:U89"/>
    <mergeCell ref="V89:AA89"/>
    <mergeCell ref="B82:E82"/>
    <mergeCell ref="A83:L83"/>
    <mergeCell ref="P83:U83"/>
    <mergeCell ref="V83:AA83"/>
    <mergeCell ref="A85:L85"/>
    <mergeCell ref="P85:U85"/>
    <mergeCell ref="V85:AA85"/>
    <mergeCell ref="B78:E78"/>
    <mergeCell ref="A79:L79"/>
    <mergeCell ref="P79:U79"/>
    <mergeCell ref="V79:AA79"/>
    <mergeCell ref="B80:E80"/>
    <mergeCell ref="A81:L81"/>
    <mergeCell ref="P81:U81"/>
    <mergeCell ref="V81:AA81"/>
    <mergeCell ref="A74:AA74"/>
    <mergeCell ref="A76:E76"/>
    <mergeCell ref="P76:U76"/>
    <mergeCell ref="V76:AA76"/>
    <mergeCell ref="A77:L77"/>
    <mergeCell ref="P77:U77"/>
    <mergeCell ref="V77:AA77"/>
    <mergeCell ref="B68:E68"/>
    <mergeCell ref="C69:K69"/>
    <mergeCell ref="Q69:AA69"/>
    <mergeCell ref="B70:E70"/>
    <mergeCell ref="B71:M71"/>
    <mergeCell ref="Q71:AA71"/>
    <mergeCell ref="B64:E64"/>
    <mergeCell ref="O65:P65"/>
    <mergeCell ref="Q65:AA65"/>
    <mergeCell ref="B66:E66"/>
    <mergeCell ref="C67:K67"/>
    <mergeCell ref="L67:N67"/>
    <mergeCell ref="Q67:AA67"/>
    <mergeCell ref="B60:E60"/>
    <mergeCell ref="B61:L61"/>
    <mergeCell ref="Q61:AA61"/>
    <mergeCell ref="B62:E62"/>
    <mergeCell ref="B63:M63"/>
    <mergeCell ref="Q63:AA63"/>
    <mergeCell ref="B56:E56"/>
    <mergeCell ref="B57:M57"/>
    <mergeCell ref="Q57:AA57"/>
    <mergeCell ref="B58:E58"/>
    <mergeCell ref="B59:K59"/>
    <mergeCell ref="Q59:AA59"/>
    <mergeCell ref="C53:K53"/>
    <mergeCell ref="L53:N53"/>
    <mergeCell ref="Q53:AA53"/>
    <mergeCell ref="A54:C54"/>
    <mergeCell ref="B55:K55"/>
    <mergeCell ref="Q55:AA55"/>
    <mergeCell ref="A48:C48"/>
    <mergeCell ref="Q49:AA49"/>
    <mergeCell ref="K50:O50"/>
    <mergeCell ref="B51:K51"/>
    <mergeCell ref="Q51:AA51"/>
    <mergeCell ref="B52:E52"/>
    <mergeCell ref="B43:O43"/>
    <mergeCell ref="Q43:AA43"/>
    <mergeCell ref="B45:J45"/>
    <mergeCell ref="K45:O45"/>
    <mergeCell ref="Q45:AA45"/>
    <mergeCell ref="B47:E47"/>
    <mergeCell ref="K47:O47"/>
    <mergeCell ref="Q47:AA47"/>
    <mergeCell ref="B38:E38"/>
    <mergeCell ref="B39:J39"/>
    <mergeCell ref="K39:O39"/>
    <mergeCell ref="Q39:AA39"/>
    <mergeCell ref="B40:E40"/>
    <mergeCell ref="B41:J41"/>
    <mergeCell ref="K41:O41"/>
    <mergeCell ref="Q41:AA41"/>
    <mergeCell ref="B35:J35"/>
    <mergeCell ref="K35:O35"/>
    <mergeCell ref="Q35:AA35"/>
    <mergeCell ref="B36:E36"/>
    <mergeCell ref="B37:J37"/>
    <mergeCell ref="K37:O37"/>
    <mergeCell ref="Q37:AA37"/>
    <mergeCell ref="B29:G29"/>
    <mergeCell ref="S29:U29"/>
    <mergeCell ref="A31:O31"/>
    <mergeCell ref="Q31:AA31"/>
    <mergeCell ref="B33:J33"/>
    <mergeCell ref="K33:O33"/>
    <mergeCell ref="Q33:AA33"/>
    <mergeCell ref="B25:C25"/>
    <mergeCell ref="D25:K25"/>
    <mergeCell ref="M25:R25"/>
    <mergeCell ref="D26:E26"/>
    <mergeCell ref="F26:G26"/>
    <mergeCell ref="H26:J26"/>
    <mergeCell ref="K26:N26"/>
    <mergeCell ref="O26:Q26"/>
    <mergeCell ref="R26:S26"/>
    <mergeCell ref="B23:C23"/>
    <mergeCell ref="D23:I23"/>
    <mergeCell ref="K23:L23"/>
    <mergeCell ref="M23:P23"/>
    <mergeCell ref="Q23:R23"/>
    <mergeCell ref="S23:V23"/>
    <mergeCell ref="A19:C19"/>
    <mergeCell ref="D19:E19"/>
    <mergeCell ref="F19:I19"/>
    <mergeCell ref="J19:K19"/>
    <mergeCell ref="L19:O19"/>
    <mergeCell ref="A21:C21"/>
    <mergeCell ref="A15:C15"/>
    <mergeCell ref="O15:P15"/>
    <mergeCell ref="A17:C17"/>
    <mergeCell ref="D17:L17"/>
    <mergeCell ref="N17:Q17"/>
    <mergeCell ref="R17:X17"/>
    <mergeCell ref="A13:C13"/>
    <mergeCell ref="D13:E13"/>
    <mergeCell ref="F13:L13"/>
    <mergeCell ref="M13:O13"/>
    <mergeCell ref="P13:S13"/>
    <mergeCell ref="T13:W13"/>
    <mergeCell ref="D8:E8"/>
    <mergeCell ref="F8:G8"/>
    <mergeCell ref="H8:J8"/>
    <mergeCell ref="K8:N8"/>
    <mergeCell ref="O8:Q8"/>
    <mergeCell ref="T10:W10"/>
    <mergeCell ref="A11:C11"/>
    <mergeCell ref="D11:E11"/>
    <mergeCell ref="F11:L11"/>
    <mergeCell ref="M11:O11"/>
    <mergeCell ref="P11:S11"/>
    <mergeCell ref="T11:W11"/>
    <mergeCell ref="R8:S8"/>
    <mergeCell ref="A9:C9"/>
    <mergeCell ref="D10:E10"/>
    <mergeCell ref="F10:L10"/>
    <mergeCell ref="M10:O10"/>
    <mergeCell ref="P10:S10"/>
    <mergeCell ref="A1:C1"/>
    <mergeCell ref="J1:L1"/>
    <mergeCell ref="P1:R1"/>
    <mergeCell ref="A3:C3"/>
    <mergeCell ref="D3:M3"/>
    <mergeCell ref="O3:R3"/>
    <mergeCell ref="S3:Y3"/>
    <mergeCell ref="A5:C5"/>
    <mergeCell ref="A7:C7"/>
    <mergeCell ref="N7:Q7"/>
    <mergeCell ref="R7:X7"/>
  </mergeCells>
  <printOptions horizontalCentered="1"/>
  <pageMargins left="0.25" right="0.25" top="0.75" bottom="0.75" header="0.3" footer="0.3"/>
  <pageSetup scale="73" fitToHeight="0" orientation="portrait" r:id="rId1"/>
  <rowBreaks count="1" manualBreakCount="1">
    <brk id="72" max="26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Q161"/>
  <sheetViews>
    <sheetView rightToLeft="1" topLeftCell="A25" zoomScaleNormal="100" workbookViewId="0">
      <selection activeCell="AE35" sqref="AE35"/>
    </sheetView>
  </sheetViews>
  <sheetFormatPr defaultColWidth="9.125" defaultRowHeight="20.25" x14ac:dyDescent="0.2"/>
  <cols>
    <col min="1" max="1" width="6.375" style="21" customWidth="1"/>
    <col min="2" max="2" width="7.625" style="21" customWidth="1"/>
    <col min="3" max="3" width="14.375" style="21" customWidth="1"/>
    <col min="4" max="11" width="4.75" style="21" customWidth="1"/>
    <col min="12" max="12" width="5.625" style="21" customWidth="1"/>
    <col min="13" max="13" width="4.75" style="21" customWidth="1"/>
    <col min="14" max="14" width="5.25" style="21" customWidth="1"/>
    <col min="15" max="15" width="4.75" style="21" customWidth="1"/>
    <col min="16" max="16" width="3.75" style="21" customWidth="1"/>
    <col min="17" max="17" width="4.25" style="21" customWidth="1"/>
    <col min="18" max="19" width="5.125" style="21" customWidth="1"/>
    <col min="20" max="27" width="4.25" style="21" customWidth="1"/>
    <col min="28" max="30" width="5" style="21" customWidth="1"/>
    <col min="31" max="32" width="4.25" style="21" customWidth="1"/>
    <col min="33" max="33" width="5.125" style="21" bestFit="1" customWidth="1"/>
    <col min="34" max="35" width="4.25" style="21" customWidth="1"/>
    <col min="36" max="36" width="1.625" style="21" customWidth="1"/>
    <col min="37" max="38" width="4.25" style="21" customWidth="1"/>
    <col min="39" max="39" width="1.625" style="21" customWidth="1"/>
    <col min="40" max="43" width="4.25" style="21" customWidth="1"/>
    <col min="44" max="16384" width="9.125" style="21"/>
  </cols>
  <sheetData>
    <row r="1" spans="1:27" x14ac:dyDescent="0.2">
      <c r="A1" s="106" t="s">
        <v>44</v>
      </c>
      <c r="B1" s="106"/>
      <c r="C1" s="106"/>
      <c r="D1" s="44">
        <v>6</v>
      </c>
      <c r="E1" s="44">
        <v>1</v>
      </c>
      <c r="F1" s="44">
        <v>0</v>
      </c>
      <c r="G1" s="44">
        <v>2</v>
      </c>
      <c r="J1" s="97" t="s">
        <v>152</v>
      </c>
      <c r="K1" s="97"/>
      <c r="L1" s="97"/>
      <c r="M1" s="29"/>
      <c r="P1" s="97" t="s">
        <v>153</v>
      </c>
      <c r="Q1" s="97"/>
      <c r="R1" s="97"/>
      <c r="S1" s="29"/>
    </row>
    <row r="2" spans="1:27" ht="4.5" customHeight="1" x14ac:dyDescent="0.2"/>
    <row r="3" spans="1:27" x14ac:dyDescent="0.2">
      <c r="A3" s="106" t="s">
        <v>144</v>
      </c>
      <c r="B3" s="106"/>
      <c r="C3" s="106"/>
      <c r="D3" s="107" t="s">
        <v>190</v>
      </c>
      <c r="E3" s="107"/>
      <c r="F3" s="107"/>
      <c r="G3" s="107"/>
      <c r="H3" s="107"/>
      <c r="I3" s="107"/>
      <c r="J3" s="107"/>
      <c r="K3" s="107"/>
      <c r="L3" s="107"/>
      <c r="M3" s="107"/>
      <c r="O3" s="88" t="s">
        <v>154</v>
      </c>
      <c r="P3" s="88"/>
      <c r="Q3" s="88"/>
      <c r="R3" s="88"/>
      <c r="S3" s="107" t="s">
        <v>155</v>
      </c>
      <c r="T3" s="107"/>
      <c r="U3" s="107"/>
      <c r="V3" s="107"/>
      <c r="W3" s="107"/>
      <c r="X3" s="107"/>
      <c r="Y3" s="107"/>
    </row>
    <row r="4" spans="1:27" ht="4.5" customHeight="1" x14ac:dyDescent="0.2"/>
    <row r="5" spans="1:27" x14ac:dyDescent="0.2">
      <c r="A5" s="106" t="s">
        <v>145</v>
      </c>
      <c r="B5" s="106"/>
      <c r="C5" s="106"/>
      <c r="D5" s="44">
        <v>2</v>
      </c>
      <c r="E5" s="44">
        <v>7</v>
      </c>
      <c r="F5" s="44">
        <v>6</v>
      </c>
      <c r="G5" s="44">
        <v>1</v>
      </c>
      <c r="H5" s="44">
        <v>0</v>
      </c>
      <c r="I5" s="44">
        <v>1</v>
      </c>
      <c r="J5" s="47">
        <v>0</v>
      </c>
      <c r="K5" s="44">
        <v>5</v>
      </c>
      <c r="L5" s="47">
        <v>1</v>
      </c>
      <c r="M5" s="44">
        <v>5</v>
      </c>
      <c r="N5" s="47">
        <v>0</v>
      </c>
      <c r="O5" s="44">
        <v>4</v>
      </c>
      <c r="P5" s="47">
        <v>7</v>
      </c>
      <c r="Q5" s="44">
        <v>2</v>
      </c>
    </row>
    <row r="6" spans="1:27" ht="4.5" customHeight="1" x14ac:dyDescent="0.2"/>
    <row r="7" spans="1:27" x14ac:dyDescent="0.2">
      <c r="A7" s="106" t="s">
        <v>146</v>
      </c>
      <c r="B7" s="106"/>
      <c r="C7" s="106"/>
      <c r="D7" s="44">
        <v>8</v>
      </c>
      <c r="E7" s="44">
        <v>3</v>
      </c>
      <c r="F7" s="24">
        <v>9</v>
      </c>
      <c r="G7" s="44">
        <v>8</v>
      </c>
      <c r="H7" s="44">
        <v>2</v>
      </c>
      <c r="I7" s="24">
        <v>8</v>
      </c>
      <c r="J7" s="44">
        <v>7</v>
      </c>
      <c r="K7" s="44">
        <v>3</v>
      </c>
      <c r="L7" s="44">
        <v>3</v>
      </c>
      <c r="N7" s="88" t="s">
        <v>172</v>
      </c>
      <c r="O7" s="88"/>
      <c r="P7" s="88"/>
      <c r="Q7" s="88"/>
      <c r="R7" s="107">
        <v>169494</v>
      </c>
      <c r="S7" s="107"/>
      <c r="T7" s="107"/>
      <c r="U7" s="107"/>
      <c r="V7" s="107"/>
      <c r="W7" s="107"/>
      <c r="X7" s="107"/>
    </row>
    <row r="8" spans="1:27" ht="11.25" customHeight="1" x14ac:dyDescent="0.2">
      <c r="D8" s="96" t="s">
        <v>35</v>
      </c>
      <c r="E8" s="96"/>
      <c r="F8" s="96" t="s">
        <v>36</v>
      </c>
      <c r="G8" s="96"/>
      <c r="H8" s="96" t="s">
        <v>37</v>
      </c>
      <c r="I8" s="96"/>
      <c r="J8" s="96"/>
      <c r="K8" s="96" t="s">
        <v>38</v>
      </c>
      <c r="L8" s="96"/>
      <c r="M8" s="96"/>
      <c r="N8" s="96"/>
      <c r="O8" s="96" t="s">
        <v>39</v>
      </c>
      <c r="P8" s="96"/>
      <c r="Q8" s="96"/>
      <c r="R8" s="96" t="s">
        <v>40</v>
      </c>
      <c r="S8" s="96"/>
    </row>
    <row r="9" spans="1:27" x14ac:dyDescent="0.2">
      <c r="A9" s="106" t="s">
        <v>34</v>
      </c>
      <c r="B9" s="106"/>
      <c r="C9" s="106"/>
      <c r="D9" s="44">
        <v>7</v>
      </c>
      <c r="E9" s="47">
        <v>2</v>
      </c>
      <c r="F9" s="44">
        <v>0</v>
      </c>
      <c r="G9" s="47">
        <v>0</v>
      </c>
      <c r="H9" s="44">
        <v>0</v>
      </c>
      <c r="I9" s="44">
        <v>3</v>
      </c>
      <c r="J9" s="47">
        <v>7</v>
      </c>
      <c r="K9" s="44">
        <v>1</v>
      </c>
      <c r="L9" s="44">
        <v>5</v>
      </c>
      <c r="M9" s="44">
        <v>4</v>
      </c>
      <c r="N9" s="44">
        <v>1</v>
      </c>
      <c r="O9" s="47">
        <v>0</v>
      </c>
      <c r="P9" s="47">
        <v>6</v>
      </c>
      <c r="Q9" s="44"/>
      <c r="R9" s="44"/>
      <c r="S9" s="44"/>
    </row>
    <row r="10" spans="1:27" ht="11.25" customHeight="1" x14ac:dyDescent="0.2">
      <c r="D10" s="96" t="s">
        <v>156</v>
      </c>
      <c r="E10" s="96"/>
      <c r="F10" s="111" t="s">
        <v>157</v>
      </c>
      <c r="G10" s="111"/>
      <c r="H10" s="111"/>
      <c r="I10" s="111"/>
      <c r="J10" s="111"/>
      <c r="K10" s="111"/>
      <c r="L10" s="111"/>
      <c r="M10" s="112" t="s">
        <v>158</v>
      </c>
      <c r="N10" s="112"/>
      <c r="O10" s="112"/>
      <c r="P10" s="112" t="s">
        <v>159</v>
      </c>
      <c r="Q10" s="112"/>
      <c r="R10" s="112"/>
      <c r="S10" s="112"/>
      <c r="T10" s="96" t="s">
        <v>160</v>
      </c>
      <c r="U10" s="96"/>
      <c r="V10" s="96"/>
      <c r="W10" s="96"/>
    </row>
    <row r="11" spans="1:27" x14ac:dyDescent="0.2">
      <c r="A11" s="106" t="s">
        <v>147</v>
      </c>
      <c r="B11" s="106"/>
      <c r="C11" s="106"/>
      <c r="D11" s="107">
        <v>39</v>
      </c>
      <c r="E11" s="109"/>
      <c r="F11" s="110" t="s">
        <v>187</v>
      </c>
      <c r="G11" s="107"/>
      <c r="H11" s="107"/>
      <c r="I11" s="107"/>
      <c r="J11" s="107"/>
      <c r="K11" s="107"/>
      <c r="L11" s="109"/>
      <c r="M11" s="110" t="s">
        <v>188</v>
      </c>
      <c r="N11" s="107"/>
      <c r="O11" s="109"/>
      <c r="P11" s="91" t="s">
        <v>188</v>
      </c>
      <c r="Q11" s="107"/>
      <c r="R11" s="107"/>
      <c r="S11" s="89"/>
      <c r="T11" s="110" t="s">
        <v>169</v>
      </c>
      <c r="U11" s="107"/>
      <c r="V11" s="107"/>
      <c r="W11" s="109"/>
    </row>
    <row r="12" spans="1:27" ht="4.5" customHeight="1" x14ac:dyDescent="0.2"/>
    <row r="13" spans="1:27" x14ac:dyDescent="0.2">
      <c r="A13" s="106" t="s">
        <v>148</v>
      </c>
      <c r="B13" s="106"/>
      <c r="C13" s="106"/>
      <c r="D13" s="107">
        <v>39</v>
      </c>
      <c r="E13" s="109"/>
      <c r="F13" s="110" t="s">
        <v>187</v>
      </c>
      <c r="G13" s="107"/>
      <c r="H13" s="107"/>
      <c r="I13" s="107"/>
      <c r="J13" s="107"/>
      <c r="K13" s="107"/>
      <c r="L13" s="109"/>
      <c r="M13" s="110" t="s">
        <v>188</v>
      </c>
      <c r="N13" s="107"/>
      <c r="O13" s="109"/>
      <c r="P13" s="91" t="s">
        <v>188</v>
      </c>
      <c r="Q13" s="107"/>
      <c r="R13" s="107"/>
      <c r="S13" s="89"/>
      <c r="T13" s="110" t="s">
        <v>169</v>
      </c>
      <c r="U13" s="107"/>
      <c r="V13" s="107"/>
      <c r="W13" s="109"/>
    </row>
    <row r="14" spans="1:27" ht="4.5" customHeight="1" x14ac:dyDescent="0.2"/>
    <row r="15" spans="1:27" x14ac:dyDescent="0.2">
      <c r="A15" s="106" t="s">
        <v>149</v>
      </c>
      <c r="B15" s="106"/>
      <c r="C15" s="106"/>
      <c r="D15" s="29"/>
      <c r="E15" s="29"/>
      <c r="F15" s="29"/>
      <c r="G15" s="29"/>
      <c r="H15" s="29"/>
      <c r="I15" s="29"/>
      <c r="J15" s="29"/>
      <c r="K15" s="42"/>
      <c r="L15" s="29"/>
      <c r="M15" s="29"/>
      <c r="N15" s="29"/>
      <c r="O15" s="116" t="s">
        <v>161</v>
      </c>
      <c r="P15" s="117"/>
      <c r="Q15" s="44"/>
      <c r="R15" s="44"/>
      <c r="S15" s="44"/>
      <c r="T15" s="47"/>
      <c r="U15" s="48"/>
      <c r="V15" s="44"/>
      <c r="W15" s="47"/>
      <c r="X15" s="48"/>
      <c r="Y15" s="44"/>
      <c r="Z15" s="44"/>
      <c r="AA15" s="44"/>
    </row>
    <row r="16" spans="1:27" ht="4.5" customHeight="1" x14ac:dyDescent="0.2"/>
    <row r="17" spans="1:43" x14ac:dyDescent="0.2">
      <c r="A17" s="106" t="s">
        <v>150</v>
      </c>
      <c r="B17" s="106"/>
      <c r="C17" s="106"/>
      <c r="D17" s="107" t="s">
        <v>180</v>
      </c>
      <c r="E17" s="107"/>
      <c r="F17" s="107"/>
      <c r="G17" s="107"/>
      <c r="H17" s="107"/>
      <c r="I17" s="107"/>
      <c r="J17" s="107"/>
      <c r="K17" s="107"/>
      <c r="L17" s="107"/>
      <c r="N17" s="88" t="s">
        <v>162</v>
      </c>
      <c r="O17" s="88"/>
      <c r="P17" s="88"/>
      <c r="Q17" s="88"/>
      <c r="R17" s="107" t="s">
        <v>189</v>
      </c>
      <c r="S17" s="107"/>
      <c r="T17" s="107"/>
      <c r="U17" s="107"/>
      <c r="V17" s="107"/>
      <c r="W17" s="107"/>
      <c r="X17" s="107"/>
    </row>
    <row r="18" spans="1:43" ht="4.5" customHeight="1" x14ac:dyDescent="0.2"/>
    <row r="19" spans="1:43" x14ac:dyDescent="0.2">
      <c r="A19" s="106" t="s">
        <v>151</v>
      </c>
      <c r="B19" s="106"/>
      <c r="C19" s="106"/>
      <c r="D19" s="97" t="s">
        <v>29</v>
      </c>
      <c r="E19" s="95"/>
      <c r="F19" s="98">
        <v>42370</v>
      </c>
      <c r="G19" s="99"/>
      <c r="H19" s="99"/>
      <c r="I19" s="100"/>
      <c r="J19" s="94" t="s">
        <v>30</v>
      </c>
      <c r="K19" s="95"/>
      <c r="L19" s="98">
        <v>42735</v>
      </c>
      <c r="M19" s="99"/>
      <c r="N19" s="99"/>
      <c r="O19" s="100"/>
    </row>
    <row r="21" spans="1:43" ht="21.75" customHeight="1" x14ac:dyDescent="0.2">
      <c r="A21" s="101" t="s">
        <v>27</v>
      </c>
      <c r="B21" s="101"/>
      <c r="C21" s="101"/>
    </row>
    <row r="22" spans="1:43" ht="7.5" customHeight="1" x14ac:dyDescent="0.2"/>
    <row r="23" spans="1:43" ht="23.25" customHeight="1" x14ac:dyDescent="0.2">
      <c r="A23" s="22" t="s">
        <v>28</v>
      </c>
      <c r="B23" s="94" t="s">
        <v>54</v>
      </c>
      <c r="C23" s="95"/>
      <c r="D23" s="89" t="str">
        <f>D17</f>
        <v>المهن الحرة ثانى</v>
      </c>
      <c r="E23" s="90"/>
      <c r="F23" s="90"/>
      <c r="G23" s="90"/>
      <c r="H23" s="90"/>
      <c r="I23" s="91"/>
      <c r="K23" s="97" t="s">
        <v>29</v>
      </c>
      <c r="L23" s="95"/>
      <c r="M23" s="98">
        <f>F19</f>
        <v>42370</v>
      </c>
      <c r="N23" s="99"/>
      <c r="O23" s="99"/>
      <c r="P23" s="100"/>
      <c r="Q23" s="94" t="s">
        <v>30</v>
      </c>
      <c r="R23" s="95"/>
      <c r="S23" s="98">
        <f>L19</f>
        <v>42735</v>
      </c>
      <c r="T23" s="99"/>
      <c r="U23" s="99"/>
      <c r="V23" s="100"/>
    </row>
    <row r="24" spans="1:43" ht="4.5" customHeight="1" x14ac:dyDescent="0.2"/>
    <row r="25" spans="1:43" ht="23.25" customHeight="1" x14ac:dyDescent="0.2">
      <c r="A25" s="22" t="s">
        <v>31</v>
      </c>
      <c r="B25" s="94" t="s">
        <v>55</v>
      </c>
      <c r="C25" s="95"/>
      <c r="D25" s="89" t="str">
        <f>D3</f>
        <v>محمد احمد محمود فواز</v>
      </c>
      <c r="E25" s="90"/>
      <c r="F25" s="90"/>
      <c r="G25" s="90"/>
      <c r="H25" s="90"/>
      <c r="I25" s="90"/>
      <c r="J25" s="90"/>
      <c r="K25" s="91"/>
      <c r="L25" s="22" t="s">
        <v>32</v>
      </c>
      <c r="M25" s="94" t="s">
        <v>56</v>
      </c>
      <c r="N25" s="88"/>
      <c r="O25" s="88"/>
      <c r="P25" s="88"/>
      <c r="Q25" s="88"/>
      <c r="R25" s="95"/>
      <c r="S25" s="44">
        <f>D7</f>
        <v>8</v>
      </c>
      <c r="T25" s="44">
        <f t="shared" ref="T25:AA25" si="0">E7</f>
        <v>3</v>
      </c>
      <c r="U25" s="24">
        <f t="shared" si="0"/>
        <v>9</v>
      </c>
      <c r="V25" s="44">
        <f t="shared" si="0"/>
        <v>8</v>
      </c>
      <c r="W25" s="44">
        <f t="shared" si="0"/>
        <v>2</v>
      </c>
      <c r="X25" s="24">
        <f t="shared" si="0"/>
        <v>8</v>
      </c>
      <c r="Y25" s="44">
        <f t="shared" si="0"/>
        <v>7</v>
      </c>
      <c r="Z25" s="44">
        <f t="shared" si="0"/>
        <v>3</v>
      </c>
      <c r="AA25" s="44">
        <f t="shared" si="0"/>
        <v>3</v>
      </c>
    </row>
    <row r="26" spans="1:43" ht="14.25" customHeight="1" x14ac:dyDescent="0.2">
      <c r="A26" s="45"/>
      <c r="B26" s="45"/>
      <c r="C26" s="45"/>
      <c r="D26" s="96" t="s">
        <v>35</v>
      </c>
      <c r="E26" s="96"/>
      <c r="F26" s="96" t="s">
        <v>36</v>
      </c>
      <c r="G26" s="96"/>
      <c r="H26" s="96" t="s">
        <v>37</v>
      </c>
      <c r="I26" s="96"/>
      <c r="J26" s="96"/>
      <c r="K26" s="96" t="s">
        <v>38</v>
      </c>
      <c r="L26" s="96"/>
      <c r="M26" s="96"/>
      <c r="N26" s="96"/>
      <c r="O26" s="96" t="s">
        <v>39</v>
      </c>
      <c r="P26" s="96"/>
      <c r="Q26" s="96"/>
      <c r="R26" s="96" t="s">
        <v>40</v>
      </c>
      <c r="S26" s="96"/>
      <c r="U26" s="45"/>
      <c r="X26" s="26"/>
      <c r="AB26" s="46"/>
      <c r="AC26" s="46"/>
      <c r="AD26" s="46"/>
      <c r="AE26" s="46"/>
      <c r="AF26" s="45"/>
      <c r="AG26" s="27"/>
      <c r="AH26" s="27"/>
      <c r="AI26" s="45"/>
      <c r="AJ26" s="45"/>
      <c r="AK26" s="27"/>
      <c r="AL26" s="27"/>
      <c r="AM26" s="45"/>
      <c r="AN26" s="45"/>
      <c r="AO26" s="27"/>
      <c r="AP26" s="27"/>
      <c r="AQ26" s="27"/>
    </row>
    <row r="27" spans="1:43" ht="23.25" customHeight="1" x14ac:dyDescent="0.2">
      <c r="A27" s="22" t="s">
        <v>33</v>
      </c>
      <c r="B27" s="21" t="s">
        <v>34</v>
      </c>
      <c r="D27" s="44">
        <f t="shared" ref="D27:P27" si="1">D9</f>
        <v>7</v>
      </c>
      <c r="E27" s="47">
        <f t="shared" si="1"/>
        <v>2</v>
      </c>
      <c r="F27" s="44">
        <f t="shared" si="1"/>
        <v>0</v>
      </c>
      <c r="G27" s="47">
        <f t="shared" si="1"/>
        <v>0</v>
      </c>
      <c r="H27" s="44">
        <f t="shared" si="1"/>
        <v>0</v>
      </c>
      <c r="I27" s="44">
        <f t="shared" si="1"/>
        <v>3</v>
      </c>
      <c r="J27" s="47">
        <f t="shared" si="1"/>
        <v>7</v>
      </c>
      <c r="K27" s="44">
        <f t="shared" si="1"/>
        <v>1</v>
      </c>
      <c r="L27" s="44">
        <f t="shared" si="1"/>
        <v>5</v>
      </c>
      <c r="M27" s="44">
        <f t="shared" si="1"/>
        <v>4</v>
      </c>
      <c r="N27" s="44">
        <f t="shared" si="1"/>
        <v>1</v>
      </c>
      <c r="O27" s="47">
        <f t="shared" si="1"/>
        <v>0</v>
      </c>
      <c r="P27" s="47">
        <f t="shared" si="1"/>
        <v>6</v>
      </c>
      <c r="Q27" s="44"/>
      <c r="R27" s="44"/>
      <c r="S27" s="44"/>
    </row>
    <row r="28" spans="1:43" ht="6.75" customHeight="1" x14ac:dyDescent="0.2"/>
    <row r="29" spans="1:43" ht="23.25" customHeight="1" x14ac:dyDescent="0.2">
      <c r="A29" s="22" t="s">
        <v>41</v>
      </c>
      <c r="B29" s="94" t="s">
        <v>42</v>
      </c>
      <c r="C29" s="88"/>
      <c r="D29" s="88"/>
      <c r="E29" s="88"/>
      <c r="F29" s="88"/>
      <c r="G29" s="95"/>
      <c r="H29" s="29"/>
      <c r="I29" s="44"/>
      <c r="J29" s="29"/>
      <c r="K29" s="29"/>
      <c r="L29" s="44"/>
      <c r="M29" s="29"/>
      <c r="N29" s="29"/>
      <c r="O29" s="29"/>
      <c r="P29" s="29"/>
      <c r="Q29" s="44"/>
      <c r="R29" s="44"/>
      <c r="S29" s="94" t="s">
        <v>43</v>
      </c>
      <c r="T29" s="88"/>
      <c r="U29" s="88"/>
    </row>
    <row r="30" spans="1:43" ht="7.5" customHeight="1" x14ac:dyDescent="0.2"/>
    <row r="31" spans="1:43" ht="23.25" customHeight="1" x14ac:dyDescent="0.2">
      <c r="A31" s="79" t="s">
        <v>45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1"/>
      <c r="Q31" s="89" t="s">
        <v>44</v>
      </c>
      <c r="R31" s="90"/>
      <c r="S31" s="90"/>
      <c r="T31" s="90"/>
      <c r="U31" s="90"/>
      <c r="V31" s="90"/>
      <c r="W31" s="90"/>
      <c r="X31" s="90"/>
      <c r="Y31" s="90"/>
      <c r="Z31" s="90"/>
      <c r="AA31" s="91"/>
    </row>
    <row r="32" spans="1:43" ht="7.5" customHeight="1" x14ac:dyDescent="0.2"/>
    <row r="33" spans="1:27" ht="23.25" customHeight="1" x14ac:dyDescent="0.2">
      <c r="A33" s="22" t="s">
        <v>46</v>
      </c>
      <c r="B33" s="102" t="s">
        <v>47</v>
      </c>
      <c r="C33" s="70"/>
      <c r="D33" s="70"/>
      <c r="E33" s="70"/>
      <c r="F33" s="70"/>
      <c r="G33" s="70"/>
      <c r="H33" s="70"/>
      <c r="I33" s="70"/>
      <c r="J33" s="70"/>
      <c r="K33" s="97" t="s">
        <v>48</v>
      </c>
      <c r="L33" s="97"/>
      <c r="M33" s="97"/>
      <c r="N33" s="97"/>
      <c r="O33" s="97"/>
      <c r="Q33" s="103">
        <f>P109</f>
        <v>1521.3700000000003</v>
      </c>
      <c r="R33" s="104"/>
      <c r="S33" s="104"/>
      <c r="T33" s="104"/>
      <c r="U33" s="104"/>
      <c r="V33" s="104"/>
      <c r="W33" s="104"/>
      <c r="X33" s="104"/>
      <c r="Y33" s="104"/>
      <c r="Z33" s="104"/>
      <c r="AA33" s="105"/>
    </row>
    <row r="34" spans="1:27" ht="7.5" customHeight="1" x14ac:dyDescent="0.2"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ht="23.25" customHeight="1" x14ac:dyDescent="0.2">
      <c r="A35" s="22" t="s">
        <v>49</v>
      </c>
      <c r="B35" s="102" t="s">
        <v>50</v>
      </c>
      <c r="C35" s="70"/>
      <c r="D35" s="70"/>
      <c r="E35" s="70"/>
      <c r="F35" s="70"/>
      <c r="G35" s="70"/>
      <c r="H35" s="70"/>
      <c r="I35" s="70"/>
      <c r="J35" s="70"/>
      <c r="K35" s="97" t="s">
        <v>51</v>
      </c>
      <c r="L35" s="97"/>
      <c r="M35" s="97"/>
      <c r="N35" s="97"/>
      <c r="O35" s="97"/>
      <c r="Q35" s="103"/>
      <c r="R35" s="104"/>
      <c r="S35" s="104"/>
      <c r="T35" s="104"/>
      <c r="U35" s="104"/>
      <c r="V35" s="104"/>
      <c r="W35" s="104"/>
      <c r="X35" s="104"/>
      <c r="Y35" s="104"/>
      <c r="Z35" s="104"/>
      <c r="AA35" s="105"/>
    </row>
    <row r="36" spans="1:27" ht="7.5" customHeight="1" x14ac:dyDescent="0.2">
      <c r="B36" s="102"/>
      <c r="C36" s="70"/>
      <c r="D36" s="70"/>
      <c r="E36" s="7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ht="23.25" customHeight="1" x14ac:dyDescent="0.2">
      <c r="A37" s="22" t="s">
        <v>58</v>
      </c>
      <c r="B37" s="121" t="s">
        <v>52</v>
      </c>
      <c r="C37" s="122"/>
      <c r="D37" s="122"/>
      <c r="E37" s="122"/>
      <c r="F37" s="122"/>
      <c r="G37" s="122"/>
      <c r="H37" s="122"/>
      <c r="I37" s="122"/>
      <c r="J37" s="122"/>
      <c r="K37" s="97" t="s">
        <v>53</v>
      </c>
      <c r="L37" s="97"/>
      <c r="M37" s="97"/>
      <c r="N37" s="97"/>
      <c r="O37" s="97"/>
      <c r="Q37" s="103">
        <f>P144</f>
        <v>8856</v>
      </c>
      <c r="R37" s="104"/>
      <c r="S37" s="104"/>
      <c r="T37" s="104"/>
      <c r="U37" s="104"/>
      <c r="V37" s="104"/>
      <c r="W37" s="104"/>
      <c r="X37" s="104"/>
      <c r="Y37" s="104"/>
      <c r="Z37" s="104"/>
      <c r="AA37" s="105"/>
    </row>
    <row r="38" spans="1:27" ht="7.5" customHeight="1" x14ac:dyDescent="0.2">
      <c r="B38" s="102"/>
      <c r="C38" s="70"/>
      <c r="D38" s="70"/>
      <c r="E38" s="7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1:27" ht="23.25" customHeight="1" x14ac:dyDescent="0.2">
      <c r="A39" s="22" t="s">
        <v>59</v>
      </c>
      <c r="B39" s="102" t="s">
        <v>57</v>
      </c>
      <c r="C39" s="70"/>
      <c r="D39" s="70"/>
      <c r="E39" s="70"/>
      <c r="F39" s="70"/>
      <c r="G39" s="70"/>
      <c r="H39" s="70"/>
      <c r="I39" s="70"/>
      <c r="J39" s="70"/>
      <c r="K39" s="97" t="s">
        <v>60</v>
      </c>
      <c r="L39" s="97"/>
      <c r="M39" s="97"/>
      <c r="N39" s="97"/>
      <c r="O39" s="97"/>
      <c r="Q39" s="103"/>
      <c r="R39" s="104"/>
      <c r="S39" s="104"/>
      <c r="T39" s="104"/>
      <c r="U39" s="104"/>
      <c r="V39" s="104"/>
      <c r="W39" s="104"/>
      <c r="X39" s="104"/>
      <c r="Y39" s="104"/>
      <c r="Z39" s="104"/>
      <c r="AA39" s="105"/>
    </row>
    <row r="40" spans="1:27" ht="7.5" customHeight="1" x14ac:dyDescent="0.2">
      <c r="B40" s="102"/>
      <c r="C40" s="70"/>
      <c r="D40" s="70"/>
      <c r="E40" s="7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1:27" ht="23.25" customHeight="1" x14ac:dyDescent="0.2">
      <c r="A41" s="22" t="s">
        <v>62</v>
      </c>
      <c r="B41" s="102" t="s">
        <v>140</v>
      </c>
      <c r="C41" s="70"/>
      <c r="D41" s="70"/>
      <c r="E41" s="70"/>
      <c r="F41" s="70"/>
      <c r="G41" s="70"/>
      <c r="H41" s="70"/>
      <c r="I41" s="70"/>
      <c r="J41" s="70"/>
      <c r="K41" s="92" t="s">
        <v>61</v>
      </c>
      <c r="L41" s="92"/>
      <c r="M41" s="92"/>
      <c r="N41" s="92"/>
      <c r="O41" s="92"/>
      <c r="Q41" s="103">
        <f>Q33+Q35+Q37+Q39</f>
        <v>10377.370000000001</v>
      </c>
      <c r="R41" s="104"/>
      <c r="S41" s="104"/>
      <c r="T41" s="104"/>
      <c r="U41" s="104"/>
      <c r="V41" s="104"/>
      <c r="W41" s="104"/>
      <c r="X41" s="104"/>
      <c r="Y41" s="104"/>
      <c r="Z41" s="104"/>
      <c r="AA41" s="105"/>
    </row>
    <row r="42" spans="1:27" ht="7.5" customHeight="1" x14ac:dyDescent="0.2"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1:27" ht="23.25" customHeight="1" x14ac:dyDescent="0.2">
      <c r="A43" s="22" t="s">
        <v>63</v>
      </c>
      <c r="B43" s="102" t="s">
        <v>64</v>
      </c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Q43" s="103">
        <v>-6500</v>
      </c>
      <c r="R43" s="104"/>
      <c r="S43" s="104"/>
      <c r="T43" s="104"/>
      <c r="U43" s="104"/>
      <c r="V43" s="104"/>
      <c r="W43" s="104"/>
      <c r="X43" s="104"/>
      <c r="Y43" s="104"/>
      <c r="Z43" s="104"/>
      <c r="AA43" s="105"/>
    </row>
    <row r="44" spans="1:27" ht="7.5" customHeight="1" x14ac:dyDescent="0.2"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spans="1:27" ht="23.25" customHeight="1" x14ac:dyDescent="0.2">
      <c r="A45" s="22" t="s">
        <v>65</v>
      </c>
      <c r="B45" s="102" t="s">
        <v>66</v>
      </c>
      <c r="C45" s="70"/>
      <c r="D45" s="70"/>
      <c r="E45" s="70"/>
      <c r="F45" s="70"/>
      <c r="G45" s="70"/>
      <c r="H45" s="70"/>
      <c r="I45" s="70"/>
      <c r="J45" s="70"/>
      <c r="K45" s="92" t="s">
        <v>61</v>
      </c>
      <c r="L45" s="92"/>
      <c r="M45" s="92"/>
      <c r="N45" s="92"/>
      <c r="O45" s="92"/>
      <c r="Q45" s="103">
        <f>Q41+Q43</f>
        <v>3877.3700000000008</v>
      </c>
      <c r="R45" s="104"/>
      <c r="S45" s="104"/>
      <c r="T45" s="104"/>
      <c r="U45" s="104"/>
      <c r="V45" s="104"/>
      <c r="W45" s="104"/>
      <c r="X45" s="104"/>
      <c r="Y45" s="104"/>
      <c r="Z45" s="104"/>
      <c r="AA45" s="105"/>
    </row>
    <row r="46" spans="1:27" ht="7.5" customHeight="1" x14ac:dyDescent="0.2"/>
    <row r="47" spans="1:27" ht="23.25" customHeight="1" x14ac:dyDescent="0.2">
      <c r="A47" s="22" t="s">
        <v>67</v>
      </c>
      <c r="B47" s="102" t="s">
        <v>68</v>
      </c>
      <c r="C47" s="70"/>
      <c r="D47" s="70"/>
      <c r="E47" s="70"/>
      <c r="K47" s="92" t="s">
        <v>61</v>
      </c>
      <c r="L47" s="92"/>
      <c r="M47" s="92"/>
      <c r="N47" s="92"/>
      <c r="O47" s="92"/>
      <c r="Q47" s="103">
        <f>D158</f>
        <v>387.73700000000008</v>
      </c>
      <c r="R47" s="104"/>
      <c r="S47" s="104"/>
      <c r="T47" s="104"/>
      <c r="U47" s="104"/>
      <c r="V47" s="104"/>
      <c r="W47" s="104"/>
      <c r="X47" s="104"/>
      <c r="Y47" s="104"/>
      <c r="Z47" s="104"/>
      <c r="AA47" s="105"/>
    </row>
    <row r="48" spans="1:27" ht="15.75" customHeight="1" x14ac:dyDescent="0.2">
      <c r="A48" s="88" t="s">
        <v>69</v>
      </c>
      <c r="B48" s="88"/>
      <c r="C48" s="88"/>
      <c r="D48" s="27"/>
      <c r="E48" s="27"/>
    </row>
    <row r="49" spans="1:27" ht="23.25" customHeight="1" x14ac:dyDescent="0.2">
      <c r="A49" s="22" t="s">
        <v>70</v>
      </c>
      <c r="B49" s="31" t="s">
        <v>72</v>
      </c>
      <c r="C49" s="27"/>
      <c r="D49" s="27"/>
      <c r="E49" s="27"/>
      <c r="F49" s="27"/>
      <c r="G49" s="27"/>
      <c r="H49" s="27"/>
      <c r="I49" s="27"/>
      <c r="J49" s="27"/>
      <c r="Q49" s="103"/>
      <c r="R49" s="104"/>
      <c r="S49" s="104"/>
      <c r="T49" s="104"/>
      <c r="U49" s="104"/>
      <c r="V49" s="104"/>
      <c r="W49" s="104"/>
      <c r="X49" s="104"/>
      <c r="Y49" s="104"/>
      <c r="Z49" s="104"/>
      <c r="AA49" s="105"/>
    </row>
    <row r="50" spans="1:27" ht="18" customHeight="1" x14ac:dyDescent="0.2">
      <c r="A50" s="27"/>
      <c r="B50" s="27" t="s">
        <v>71</v>
      </c>
      <c r="C50" s="27"/>
      <c r="D50" s="27"/>
      <c r="E50" s="27"/>
      <c r="K50" s="92" t="s">
        <v>61</v>
      </c>
      <c r="L50" s="92"/>
      <c r="M50" s="92"/>
      <c r="N50" s="92"/>
      <c r="O50" s="92"/>
    </row>
    <row r="51" spans="1:27" ht="23.25" customHeight="1" x14ac:dyDescent="0.2">
      <c r="A51" s="22" t="s">
        <v>73</v>
      </c>
      <c r="B51" s="102" t="s">
        <v>74</v>
      </c>
      <c r="C51" s="70"/>
      <c r="D51" s="70"/>
      <c r="E51" s="70"/>
      <c r="F51" s="70"/>
      <c r="G51" s="70"/>
      <c r="H51" s="70"/>
      <c r="I51" s="70"/>
      <c r="J51" s="70"/>
      <c r="K51" s="70"/>
      <c r="Q51" s="103"/>
      <c r="R51" s="104"/>
      <c r="S51" s="104"/>
      <c r="T51" s="104"/>
      <c r="U51" s="104"/>
      <c r="V51" s="104"/>
      <c r="W51" s="104"/>
      <c r="X51" s="104"/>
      <c r="Y51" s="104"/>
      <c r="Z51" s="104"/>
      <c r="AA51" s="105"/>
    </row>
    <row r="52" spans="1:27" ht="7.5" customHeight="1" x14ac:dyDescent="0.2">
      <c r="A52" s="27"/>
      <c r="B52" s="70"/>
      <c r="C52" s="70"/>
      <c r="D52" s="70"/>
      <c r="E52" s="70"/>
    </row>
    <row r="53" spans="1:27" ht="23.25" customHeight="1" x14ac:dyDescent="0.2">
      <c r="A53" s="22" t="s">
        <v>75</v>
      </c>
      <c r="C53" s="89" t="s">
        <v>76</v>
      </c>
      <c r="D53" s="90"/>
      <c r="E53" s="90"/>
      <c r="F53" s="90"/>
      <c r="G53" s="90"/>
      <c r="H53" s="90"/>
      <c r="I53" s="90"/>
      <c r="J53" s="90"/>
      <c r="K53" s="91"/>
      <c r="L53" s="92" t="s">
        <v>61</v>
      </c>
      <c r="M53" s="92"/>
      <c r="N53" s="92"/>
      <c r="O53" s="32"/>
      <c r="Q53" s="103">
        <f>Q47-Q49-Q51</f>
        <v>387.73700000000008</v>
      </c>
      <c r="R53" s="104"/>
      <c r="S53" s="104"/>
      <c r="T53" s="104"/>
      <c r="U53" s="104"/>
      <c r="V53" s="104"/>
      <c r="W53" s="104"/>
      <c r="X53" s="104"/>
      <c r="Y53" s="104"/>
      <c r="Z53" s="104"/>
      <c r="AA53" s="105"/>
    </row>
    <row r="54" spans="1:27" ht="15.75" customHeight="1" x14ac:dyDescent="0.2">
      <c r="A54" s="88" t="s">
        <v>77</v>
      </c>
      <c r="B54" s="88"/>
      <c r="C54" s="88"/>
      <c r="D54" s="27"/>
      <c r="E54" s="27"/>
    </row>
    <row r="55" spans="1:27" ht="23.25" customHeight="1" x14ac:dyDescent="0.2">
      <c r="A55" s="22" t="s">
        <v>78</v>
      </c>
      <c r="B55" s="102" t="s">
        <v>79</v>
      </c>
      <c r="C55" s="70"/>
      <c r="D55" s="70"/>
      <c r="E55" s="70"/>
      <c r="F55" s="70"/>
      <c r="G55" s="70"/>
      <c r="H55" s="70"/>
      <c r="I55" s="70"/>
      <c r="J55" s="70"/>
      <c r="K55" s="70"/>
      <c r="Q55" s="103"/>
      <c r="R55" s="104"/>
      <c r="S55" s="104"/>
      <c r="T55" s="104"/>
      <c r="U55" s="104"/>
      <c r="V55" s="104"/>
      <c r="W55" s="104"/>
      <c r="X55" s="104"/>
      <c r="Y55" s="104"/>
      <c r="Z55" s="104"/>
      <c r="AA55" s="105"/>
    </row>
    <row r="56" spans="1:27" ht="7.5" customHeight="1" x14ac:dyDescent="0.2">
      <c r="A56" s="27"/>
      <c r="B56" s="70"/>
      <c r="C56" s="70"/>
      <c r="D56" s="70"/>
      <c r="E56" s="70"/>
    </row>
    <row r="57" spans="1:27" ht="23.25" customHeight="1" x14ac:dyDescent="0.2">
      <c r="A57" s="22" t="s">
        <v>80</v>
      </c>
      <c r="B57" s="102" t="s">
        <v>81</v>
      </c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Q57" s="103"/>
      <c r="R57" s="104"/>
      <c r="S57" s="104"/>
      <c r="T57" s="104"/>
      <c r="U57" s="104"/>
      <c r="V57" s="104"/>
      <c r="W57" s="104"/>
      <c r="X57" s="104"/>
      <c r="Y57" s="104"/>
      <c r="Z57" s="104"/>
      <c r="AA57" s="105"/>
    </row>
    <row r="58" spans="1:27" ht="7.5" customHeight="1" x14ac:dyDescent="0.2">
      <c r="A58" s="27"/>
      <c r="B58" s="70"/>
      <c r="C58" s="70"/>
      <c r="D58" s="70"/>
      <c r="E58" s="70"/>
    </row>
    <row r="59" spans="1:27" ht="23.25" customHeight="1" x14ac:dyDescent="0.2">
      <c r="A59" s="22" t="s">
        <v>83</v>
      </c>
      <c r="B59" s="102" t="s">
        <v>82</v>
      </c>
      <c r="C59" s="70"/>
      <c r="D59" s="70"/>
      <c r="E59" s="70"/>
      <c r="F59" s="70"/>
      <c r="G59" s="70"/>
      <c r="H59" s="70"/>
      <c r="I59" s="70"/>
      <c r="J59" s="70"/>
      <c r="K59" s="70"/>
      <c r="Q59" s="103"/>
      <c r="R59" s="104"/>
      <c r="S59" s="104"/>
      <c r="T59" s="104"/>
      <c r="U59" s="104"/>
      <c r="V59" s="104"/>
      <c r="W59" s="104"/>
      <c r="X59" s="104"/>
      <c r="Y59" s="104"/>
      <c r="Z59" s="104"/>
      <c r="AA59" s="105"/>
    </row>
    <row r="60" spans="1:27" ht="7.5" customHeight="1" x14ac:dyDescent="0.2">
      <c r="A60" s="27"/>
      <c r="B60" s="70"/>
      <c r="C60" s="70"/>
      <c r="D60" s="70"/>
      <c r="E60" s="70"/>
    </row>
    <row r="61" spans="1:27" ht="23.25" customHeight="1" x14ac:dyDescent="0.2">
      <c r="A61" s="22" t="s">
        <v>84</v>
      </c>
      <c r="B61" s="102" t="s">
        <v>87</v>
      </c>
      <c r="C61" s="70"/>
      <c r="D61" s="70"/>
      <c r="E61" s="70"/>
      <c r="F61" s="70"/>
      <c r="G61" s="70"/>
      <c r="H61" s="70"/>
      <c r="I61" s="70"/>
      <c r="J61" s="70"/>
      <c r="K61" s="70"/>
      <c r="L61" s="70"/>
      <c r="Q61" s="103">
        <v>632.42999999999995</v>
      </c>
      <c r="R61" s="104"/>
      <c r="S61" s="104"/>
      <c r="T61" s="104"/>
      <c r="U61" s="104"/>
      <c r="V61" s="104"/>
      <c r="W61" s="104"/>
      <c r="X61" s="104"/>
      <c r="Y61" s="104"/>
      <c r="Z61" s="104"/>
      <c r="AA61" s="105"/>
    </row>
    <row r="62" spans="1:27" ht="7.5" customHeight="1" x14ac:dyDescent="0.2">
      <c r="A62" s="27"/>
      <c r="B62" s="70"/>
      <c r="C62" s="70"/>
      <c r="D62" s="70"/>
      <c r="E62" s="70"/>
    </row>
    <row r="63" spans="1:27" ht="23.25" customHeight="1" x14ac:dyDescent="0.2">
      <c r="A63" s="22" t="s">
        <v>85</v>
      </c>
      <c r="B63" s="102" t="s">
        <v>88</v>
      </c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Q63" s="103"/>
      <c r="R63" s="104"/>
      <c r="S63" s="104"/>
      <c r="T63" s="104"/>
      <c r="U63" s="104"/>
      <c r="V63" s="104"/>
      <c r="W63" s="104"/>
      <c r="X63" s="104"/>
      <c r="Y63" s="104"/>
      <c r="Z63" s="104"/>
      <c r="AA63" s="105"/>
    </row>
    <row r="64" spans="1:27" ht="7.5" customHeight="1" x14ac:dyDescent="0.2">
      <c r="A64" s="27"/>
      <c r="B64" s="70"/>
      <c r="C64" s="70"/>
      <c r="D64" s="70"/>
      <c r="E64" s="70"/>
    </row>
    <row r="65" spans="1:34" ht="23.25" customHeight="1" x14ac:dyDescent="0.2">
      <c r="A65" s="22" t="s">
        <v>86</v>
      </c>
      <c r="B65" s="31" t="s">
        <v>89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92" t="s">
        <v>61</v>
      </c>
      <c r="P65" s="108"/>
      <c r="Q65" s="103"/>
      <c r="R65" s="104"/>
      <c r="S65" s="104"/>
      <c r="T65" s="104"/>
      <c r="U65" s="104"/>
      <c r="V65" s="104"/>
      <c r="W65" s="104"/>
      <c r="X65" s="104"/>
      <c r="Y65" s="104"/>
      <c r="Z65" s="104"/>
      <c r="AA65" s="105"/>
    </row>
    <row r="66" spans="1:34" ht="7.5" customHeight="1" x14ac:dyDescent="0.2">
      <c r="A66" s="27"/>
      <c r="B66" s="70"/>
      <c r="C66" s="70"/>
      <c r="D66" s="70"/>
      <c r="E66" s="70"/>
    </row>
    <row r="67" spans="1:34" ht="23.25" customHeight="1" x14ac:dyDescent="0.2">
      <c r="A67" s="22" t="s">
        <v>90</v>
      </c>
      <c r="C67" s="89" t="s">
        <v>91</v>
      </c>
      <c r="D67" s="90"/>
      <c r="E67" s="90"/>
      <c r="F67" s="90"/>
      <c r="G67" s="90"/>
      <c r="H67" s="90"/>
      <c r="I67" s="90"/>
      <c r="J67" s="90"/>
      <c r="K67" s="91"/>
      <c r="L67" s="92"/>
      <c r="M67" s="92"/>
      <c r="N67" s="92"/>
      <c r="O67" s="32"/>
      <c r="Q67" s="103">
        <f>Q55+Q57+Q59+Q61+Q63+Q65</f>
        <v>632.42999999999995</v>
      </c>
      <c r="R67" s="104"/>
      <c r="S67" s="104"/>
      <c r="T67" s="104"/>
      <c r="U67" s="104"/>
      <c r="V67" s="104"/>
      <c r="W67" s="104"/>
      <c r="X67" s="104"/>
      <c r="Y67" s="104"/>
      <c r="Z67" s="104"/>
      <c r="AA67" s="105"/>
    </row>
    <row r="68" spans="1:34" ht="7.5" customHeight="1" x14ac:dyDescent="0.2">
      <c r="A68" s="27"/>
      <c r="B68" s="70"/>
      <c r="C68" s="70"/>
      <c r="D68" s="70"/>
      <c r="E68" s="70"/>
    </row>
    <row r="69" spans="1:34" ht="23.25" customHeight="1" x14ac:dyDescent="0.2">
      <c r="A69" s="22" t="s">
        <v>92</v>
      </c>
      <c r="C69" s="107" t="s">
        <v>139</v>
      </c>
      <c r="D69" s="107"/>
      <c r="E69" s="107"/>
      <c r="F69" s="107"/>
      <c r="G69" s="107"/>
      <c r="H69" s="107"/>
      <c r="I69" s="107"/>
      <c r="J69" s="107"/>
      <c r="K69" s="107"/>
      <c r="L69" s="32"/>
      <c r="M69" s="32"/>
      <c r="N69" s="32"/>
      <c r="O69" s="32"/>
      <c r="Q69" s="103">
        <f>Q53-Q67</f>
        <v>-244.69299999999987</v>
      </c>
      <c r="R69" s="104"/>
      <c r="S69" s="104"/>
      <c r="T69" s="104"/>
      <c r="U69" s="104"/>
      <c r="V69" s="104"/>
      <c r="W69" s="104"/>
      <c r="X69" s="104"/>
      <c r="Y69" s="104"/>
      <c r="Z69" s="104"/>
      <c r="AA69" s="105"/>
    </row>
    <row r="70" spans="1:34" ht="7.5" customHeight="1" x14ac:dyDescent="0.2">
      <c r="A70" s="27"/>
      <c r="B70" s="70"/>
      <c r="C70" s="70"/>
      <c r="D70" s="70"/>
      <c r="E70" s="70"/>
    </row>
    <row r="71" spans="1:34" ht="23.25" customHeight="1" x14ac:dyDescent="0.2">
      <c r="A71" s="22" t="s">
        <v>85</v>
      </c>
      <c r="B71" s="102" t="s">
        <v>93</v>
      </c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Q71" s="103"/>
      <c r="R71" s="104"/>
      <c r="S71" s="104"/>
      <c r="T71" s="104"/>
      <c r="U71" s="104"/>
      <c r="V71" s="104"/>
      <c r="W71" s="104"/>
      <c r="X71" s="104"/>
      <c r="Y71" s="104"/>
      <c r="Z71" s="104"/>
      <c r="AA71" s="105"/>
    </row>
    <row r="74" spans="1:34" ht="27.75" customHeight="1" x14ac:dyDescent="0.2">
      <c r="A74" s="89" t="s">
        <v>26</v>
      </c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1"/>
    </row>
    <row r="75" spans="1:34" ht="24.75" customHeight="1" x14ac:dyDescent="0.2">
      <c r="A75" s="21" t="s">
        <v>94</v>
      </c>
    </row>
    <row r="76" spans="1:34" ht="26.25" customHeight="1" x14ac:dyDescent="0.2">
      <c r="A76" s="92" t="s">
        <v>61</v>
      </c>
      <c r="B76" s="92"/>
      <c r="C76" s="92"/>
      <c r="D76" s="92"/>
      <c r="E76" s="92"/>
      <c r="N76" s="21" t="s">
        <v>96</v>
      </c>
      <c r="P76" s="93" t="s">
        <v>44</v>
      </c>
      <c r="Q76" s="93"/>
      <c r="R76" s="93"/>
      <c r="S76" s="93"/>
      <c r="T76" s="93"/>
      <c r="U76" s="93"/>
      <c r="V76" s="93" t="s">
        <v>95</v>
      </c>
      <c r="W76" s="93"/>
      <c r="X76" s="93"/>
      <c r="Y76" s="93"/>
      <c r="Z76" s="93"/>
      <c r="AA76" s="93"/>
      <c r="AE76" s="32"/>
      <c r="AF76" s="32"/>
      <c r="AG76" s="32"/>
      <c r="AH76" s="32"/>
    </row>
    <row r="77" spans="1:34" x14ac:dyDescent="0.2">
      <c r="A77" s="70" t="s">
        <v>98</v>
      </c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N77" s="22" t="s">
        <v>97</v>
      </c>
      <c r="P77" s="83">
        <v>9389.93</v>
      </c>
      <c r="Q77" s="84"/>
      <c r="R77" s="84"/>
      <c r="S77" s="84"/>
      <c r="T77" s="84"/>
      <c r="U77" s="85"/>
      <c r="V77" s="72"/>
      <c r="W77" s="72"/>
      <c r="X77" s="72"/>
      <c r="Y77" s="72"/>
      <c r="Z77" s="72"/>
      <c r="AA77" s="74"/>
    </row>
    <row r="78" spans="1:34" ht="7.5" customHeight="1" x14ac:dyDescent="0.2">
      <c r="A78" s="27"/>
      <c r="B78" s="70"/>
      <c r="C78" s="70"/>
      <c r="D78" s="70"/>
      <c r="E78" s="70"/>
      <c r="F78" s="27"/>
      <c r="G78" s="27"/>
      <c r="H78" s="27"/>
      <c r="I78" s="27"/>
      <c r="J78" s="27"/>
      <c r="K78" s="27"/>
      <c r="L78" s="27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1:34" x14ac:dyDescent="0.2">
      <c r="A79" s="70" t="s">
        <v>99</v>
      </c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N79" s="22" t="s">
        <v>100</v>
      </c>
      <c r="P79" s="71"/>
      <c r="Q79" s="72"/>
      <c r="R79" s="72"/>
      <c r="S79" s="72"/>
      <c r="T79" s="72"/>
      <c r="U79" s="73"/>
      <c r="V79" s="72"/>
      <c r="W79" s="72"/>
      <c r="X79" s="72"/>
      <c r="Y79" s="72"/>
      <c r="Z79" s="72"/>
      <c r="AA79" s="74"/>
    </row>
    <row r="80" spans="1:34" ht="7.5" customHeight="1" x14ac:dyDescent="0.2">
      <c r="A80" s="27"/>
      <c r="B80" s="70"/>
      <c r="C80" s="70"/>
      <c r="D80" s="70"/>
      <c r="E80" s="70"/>
      <c r="F80" s="27"/>
      <c r="G80" s="27"/>
      <c r="H80" s="27"/>
      <c r="I80" s="27"/>
      <c r="J80" s="27"/>
      <c r="K80" s="27"/>
      <c r="L80" s="27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1:27" x14ac:dyDescent="0.2">
      <c r="A81" s="70" t="s">
        <v>101</v>
      </c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N81" s="22" t="s">
        <v>104</v>
      </c>
      <c r="P81" s="71"/>
      <c r="Q81" s="72"/>
      <c r="R81" s="72"/>
      <c r="S81" s="72"/>
      <c r="T81" s="72"/>
      <c r="U81" s="73"/>
      <c r="V81" s="72"/>
      <c r="W81" s="72"/>
      <c r="X81" s="72"/>
      <c r="Y81" s="72"/>
      <c r="Z81" s="72"/>
      <c r="AA81" s="74"/>
    </row>
    <row r="82" spans="1:27" ht="7.5" customHeight="1" x14ac:dyDescent="0.2">
      <c r="A82" s="27"/>
      <c r="B82" s="70"/>
      <c r="C82" s="70"/>
      <c r="D82" s="70"/>
      <c r="E82" s="70"/>
      <c r="F82" s="27"/>
      <c r="G82" s="27"/>
      <c r="H82" s="27"/>
      <c r="I82" s="27"/>
      <c r="J82" s="27"/>
      <c r="K82" s="27"/>
      <c r="L82" s="27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1:27" x14ac:dyDescent="0.2">
      <c r="A83" s="70" t="s">
        <v>102</v>
      </c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N83" s="22" t="s">
        <v>105</v>
      </c>
      <c r="P83" s="71"/>
      <c r="Q83" s="72"/>
      <c r="R83" s="72"/>
      <c r="S83" s="72"/>
      <c r="T83" s="72"/>
      <c r="U83" s="73"/>
      <c r="V83" s="72"/>
      <c r="W83" s="72"/>
      <c r="X83" s="72"/>
      <c r="Y83" s="72"/>
      <c r="Z83" s="72"/>
      <c r="AA83" s="74"/>
    </row>
    <row r="84" spans="1:27" ht="18" customHeight="1" x14ac:dyDescent="0.2">
      <c r="A84" s="27" t="s">
        <v>103</v>
      </c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spans="1:27" x14ac:dyDescent="0.2">
      <c r="A85" s="70" t="s">
        <v>106</v>
      </c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N85" s="22" t="s">
        <v>108</v>
      </c>
      <c r="P85" s="71"/>
      <c r="Q85" s="72"/>
      <c r="R85" s="72"/>
      <c r="S85" s="72"/>
      <c r="T85" s="72"/>
      <c r="U85" s="73"/>
      <c r="V85" s="72"/>
      <c r="W85" s="72"/>
      <c r="X85" s="72"/>
      <c r="Y85" s="72"/>
      <c r="Z85" s="72"/>
      <c r="AA85" s="74"/>
    </row>
    <row r="86" spans="1:27" ht="17.25" customHeight="1" x14ac:dyDescent="0.2">
      <c r="A86" s="27" t="s">
        <v>107</v>
      </c>
      <c r="B86" s="27"/>
      <c r="C86" s="27"/>
      <c r="D86" s="27"/>
      <c r="E86" s="27"/>
      <c r="F86" s="27"/>
      <c r="G86" s="87" t="s">
        <v>61</v>
      </c>
      <c r="H86" s="87"/>
      <c r="I86" s="87"/>
      <c r="J86" s="27"/>
      <c r="K86" s="27"/>
      <c r="L86" s="27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spans="1:27" x14ac:dyDescent="0.2">
      <c r="A87" s="88" t="s">
        <v>109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22" t="s">
        <v>111</v>
      </c>
      <c r="P87" s="71"/>
      <c r="Q87" s="72"/>
      <c r="R87" s="72"/>
      <c r="S87" s="72"/>
      <c r="T87" s="72"/>
      <c r="U87" s="73"/>
      <c r="V87" s="72"/>
      <c r="W87" s="72"/>
      <c r="X87" s="72"/>
      <c r="Y87" s="72"/>
      <c r="Z87" s="72"/>
      <c r="AA87" s="74"/>
    </row>
    <row r="88" spans="1:27" ht="7.5" customHeight="1" x14ac:dyDescent="0.2">
      <c r="A88" s="27"/>
      <c r="B88" s="70"/>
      <c r="C88" s="70"/>
      <c r="D88" s="70"/>
      <c r="E88" s="70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spans="1:27" x14ac:dyDescent="0.2">
      <c r="A89" s="79" t="s">
        <v>110</v>
      </c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1"/>
      <c r="N89" s="22" t="s">
        <v>112</v>
      </c>
      <c r="P89" s="71">
        <f>P77+P79+P81+P83+P85+P87</f>
        <v>9389.93</v>
      </c>
      <c r="Q89" s="72"/>
      <c r="R89" s="72"/>
      <c r="S89" s="72"/>
      <c r="T89" s="72"/>
      <c r="U89" s="73"/>
      <c r="V89" s="72">
        <f>V77+V79+V81+V83+V85+V87</f>
        <v>0</v>
      </c>
      <c r="W89" s="72"/>
      <c r="X89" s="72"/>
      <c r="Y89" s="72"/>
      <c r="Z89" s="72"/>
      <c r="AA89" s="74"/>
    </row>
    <row r="90" spans="1:27" ht="7.5" customHeight="1" x14ac:dyDescent="0.2">
      <c r="A90" s="27"/>
      <c r="B90" s="70"/>
      <c r="C90" s="70"/>
      <c r="D90" s="70"/>
      <c r="E90" s="70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spans="1:27" x14ac:dyDescent="0.2">
      <c r="A91" s="86" t="s">
        <v>113</v>
      </c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spans="1:27" x14ac:dyDescent="0.2">
      <c r="A92" s="86" t="s">
        <v>114</v>
      </c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spans="1:27" x14ac:dyDescent="0.2">
      <c r="A93" s="49" t="s">
        <v>115</v>
      </c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spans="1:27" x14ac:dyDescent="0.2">
      <c r="A94" s="49" t="s">
        <v>116</v>
      </c>
      <c r="B94" s="49"/>
      <c r="C94" s="49" t="s">
        <v>119</v>
      </c>
      <c r="D94" s="49"/>
      <c r="E94" s="49"/>
      <c r="F94" s="49"/>
      <c r="G94" s="49"/>
      <c r="H94" s="49"/>
      <c r="I94" s="49"/>
      <c r="J94" s="49"/>
      <c r="K94" s="49"/>
      <c r="L94" s="49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 spans="1:27" x14ac:dyDescent="0.2">
      <c r="A95" s="49" t="s">
        <v>117</v>
      </c>
      <c r="B95" s="49"/>
      <c r="C95" s="49" t="s">
        <v>118</v>
      </c>
      <c r="D95" s="49"/>
      <c r="E95" s="49"/>
      <c r="F95" s="49"/>
      <c r="G95" s="49"/>
      <c r="H95" s="49"/>
      <c r="I95" s="49"/>
      <c r="J95" s="49"/>
      <c r="K95" s="49"/>
      <c r="L95" s="49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 spans="1:27" x14ac:dyDescent="0.2">
      <c r="A96" s="49" t="s">
        <v>120</v>
      </c>
      <c r="B96" s="49"/>
      <c r="C96" s="49" t="s">
        <v>121</v>
      </c>
      <c r="D96" s="49"/>
      <c r="E96" s="49"/>
      <c r="F96" s="49"/>
      <c r="G96" s="49"/>
      <c r="H96" s="49"/>
      <c r="I96" s="49"/>
      <c r="J96" s="49"/>
      <c r="K96" s="49"/>
      <c r="L96" s="49"/>
      <c r="N96" s="22" t="s">
        <v>122</v>
      </c>
      <c r="P96" s="71"/>
      <c r="Q96" s="72"/>
      <c r="R96" s="72"/>
      <c r="S96" s="72"/>
      <c r="T96" s="72"/>
      <c r="U96" s="73"/>
      <c r="V96" s="72"/>
      <c r="W96" s="72"/>
      <c r="X96" s="72"/>
      <c r="Y96" s="72"/>
      <c r="Z96" s="72"/>
      <c r="AA96" s="74"/>
    </row>
    <row r="97" spans="1:27" ht="7.5" customHeight="1" x14ac:dyDescent="0.2">
      <c r="A97" s="27"/>
      <c r="B97" s="70"/>
      <c r="C97" s="70"/>
      <c r="D97" s="70"/>
      <c r="E97" s="70"/>
      <c r="F97" s="27"/>
      <c r="G97" s="27"/>
      <c r="H97" s="27"/>
      <c r="I97" s="27"/>
      <c r="J97" s="27"/>
      <c r="K97" s="27"/>
      <c r="L97" s="27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 spans="1:27" x14ac:dyDescent="0.2">
      <c r="A98" s="88" t="s">
        <v>17</v>
      </c>
      <c r="B98" s="88"/>
      <c r="C98" s="88"/>
      <c r="D98" s="88"/>
      <c r="E98" s="88"/>
      <c r="F98" s="88"/>
      <c r="G98" s="88"/>
      <c r="H98" s="88"/>
      <c r="I98" s="88"/>
      <c r="J98" s="87" t="s">
        <v>61</v>
      </c>
      <c r="K98" s="87"/>
      <c r="L98" s="87"/>
      <c r="N98" s="22" t="s">
        <v>123</v>
      </c>
      <c r="P98" s="71">
        <v>7000</v>
      </c>
      <c r="Q98" s="72"/>
      <c r="R98" s="72"/>
      <c r="S98" s="72"/>
      <c r="T98" s="72"/>
      <c r="U98" s="73"/>
      <c r="V98" s="72">
        <v>7000</v>
      </c>
      <c r="W98" s="72"/>
      <c r="X98" s="72"/>
      <c r="Y98" s="72"/>
      <c r="Z98" s="72"/>
      <c r="AA98" s="74"/>
    </row>
    <row r="99" spans="1:27" ht="7.5" customHeight="1" x14ac:dyDescent="0.2">
      <c r="A99" s="27"/>
      <c r="B99" s="70"/>
      <c r="C99" s="70"/>
      <c r="D99" s="70"/>
      <c r="E99" s="70"/>
      <c r="F99" s="27"/>
      <c r="G99" s="27"/>
      <c r="H99" s="27"/>
      <c r="I99" s="27"/>
      <c r="J99" s="27"/>
      <c r="K99" s="27"/>
      <c r="L99" s="27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 spans="1:27" x14ac:dyDescent="0.2">
      <c r="A100" s="70" t="s">
        <v>124</v>
      </c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N100" s="22" t="s">
        <v>125</v>
      </c>
      <c r="P100" s="83">
        <v>868.56</v>
      </c>
      <c r="Q100" s="84"/>
      <c r="R100" s="84"/>
      <c r="S100" s="84"/>
      <c r="T100" s="84"/>
      <c r="U100" s="85"/>
      <c r="V100" s="72"/>
      <c r="W100" s="72"/>
      <c r="X100" s="72"/>
      <c r="Y100" s="72"/>
      <c r="Z100" s="72"/>
      <c r="AA100" s="74"/>
    </row>
    <row r="101" spans="1:27" ht="7.5" customHeight="1" x14ac:dyDescent="0.2">
      <c r="A101" s="27"/>
      <c r="B101" s="70"/>
      <c r="C101" s="70"/>
      <c r="D101" s="70"/>
      <c r="E101" s="70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 spans="1:27" x14ac:dyDescent="0.2">
      <c r="A102" s="79" t="s">
        <v>126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1"/>
      <c r="N102" s="22" t="s">
        <v>127</v>
      </c>
      <c r="P102" s="71">
        <f>P89-P96-P98-P100</f>
        <v>1521.3700000000003</v>
      </c>
      <c r="Q102" s="72"/>
      <c r="R102" s="72"/>
      <c r="S102" s="72"/>
      <c r="T102" s="72"/>
      <c r="U102" s="73"/>
      <c r="V102" s="72">
        <f>V89-V96-V98-V100</f>
        <v>-7000</v>
      </c>
      <c r="W102" s="72"/>
      <c r="X102" s="72"/>
      <c r="Y102" s="72"/>
      <c r="Z102" s="72"/>
      <c r="AA102" s="74"/>
    </row>
    <row r="103" spans="1:27" ht="7.5" customHeight="1" x14ac:dyDescent="0.2">
      <c r="A103" s="27"/>
      <c r="B103" s="70"/>
      <c r="C103" s="70"/>
      <c r="D103" s="70"/>
      <c r="E103" s="70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 spans="1:27" x14ac:dyDescent="0.2">
      <c r="A104" s="82" t="s">
        <v>128</v>
      </c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N104" s="22" t="s">
        <v>138</v>
      </c>
      <c r="P104" s="71"/>
      <c r="Q104" s="72"/>
      <c r="R104" s="72"/>
      <c r="S104" s="72"/>
      <c r="T104" s="72"/>
      <c r="U104" s="73"/>
      <c r="V104" s="72"/>
      <c r="W104" s="72"/>
      <c r="X104" s="72"/>
      <c r="Y104" s="72"/>
      <c r="Z104" s="72"/>
      <c r="AA104" s="74"/>
    </row>
    <row r="105" spans="1:27" ht="15.75" customHeight="1" x14ac:dyDescent="0.2">
      <c r="A105" s="82" t="s">
        <v>129</v>
      </c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spans="1:27" x14ac:dyDescent="0.2">
      <c r="A106" s="82" t="s">
        <v>130</v>
      </c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 spans="1:27" x14ac:dyDescent="0.2">
      <c r="A107" s="70" t="s">
        <v>131</v>
      </c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N107" s="22" t="s">
        <v>132</v>
      </c>
      <c r="P107" s="71"/>
      <c r="Q107" s="72"/>
      <c r="R107" s="72"/>
      <c r="S107" s="72"/>
      <c r="T107" s="72"/>
      <c r="U107" s="73"/>
      <c r="V107" s="72"/>
      <c r="W107" s="72"/>
      <c r="X107" s="72"/>
      <c r="Y107" s="72"/>
      <c r="Z107" s="72"/>
      <c r="AA107" s="74"/>
    </row>
    <row r="108" spans="1:27" ht="15.75" customHeight="1" x14ac:dyDescent="0.2">
      <c r="A108" s="82" t="s">
        <v>133</v>
      </c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 spans="1:27" x14ac:dyDescent="0.2">
      <c r="A109" s="79" t="s">
        <v>141</v>
      </c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1"/>
      <c r="N109" s="22" t="s">
        <v>136</v>
      </c>
      <c r="P109" s="71">
        <f>P102-P104-P107</f>
        <v>1521.3700000000003</v>
      </c>
      <c r="Q109" s="72"/>
      <c r="R109" s="72"/>
      <c r="S109" s="72"/>
      <c r="T109" s="72"/>
      <c r="U109" s="73"/>
      <c r="V109" s="72">
        <f>V102-V104-V107</f>
        <v>-7000</v>
      </c>
      <c r="W109" s="72"/>
      <c r="X109" s="72"/>
      <c r="Y109" s="72"/>
      <c r="Z109" s="72"/>
      <c r="AA109" s="74"/>
    </row>
    <row r="110" spans="1:27" ht="7.5" customHeight="1" x14ac:dyDescent="0.2">
      <c r="A110" s="27"/>
      <c r="B110" s="70"/>
      <c r="C110" s="70"/>
      <c r="D110" s="70"/>
      <c r="E110" s="70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 spans="1:27" x14ac:dyDescent="0.2">
      <c r="A111" s="70" t="s">
        <v>135</v>
      </c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N111" s="22"/>
      <c r="P111" s="71">
        <v>6500</v>
      </c>
      <c r="Q111" s="72"/>
      <c r="R111" s="72"/>
      <c r="S111" s="72"/>
      <c r="T111" s="72"/>
      <c r="U111" s="73"/>
      <c r="V111" s="72">
        <v>6500</v>
      </c>
      <c r="W111" s="72"/>
      <c r="X111" s="72"/>
      <c r="Y111" s="72"/>
      <c r="Z111" s="72"/>
      <c r="AA111" s="74"/>
    </row>
    <row r="112" spans="1:27" ht="7.5" customHeight="1" x14ac:dyDescent="0.2">
      <c r="A112" s="27"/>
      <c r="B112" s="70"/>
      <c r="C112" s="70"/>
      <c r="D112" s="70"/>
      <c r="E112" s="70"/>
      <c r="F112" s="27"/>
      <c r="G112" s="27"/>
      <c r="H112" s="27"/>
      <c r="I112" s="27"/>
      <c r="J112" s="27"/>
      <c r="K112" s="27"/>
      <c r="L112" s="27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 spans="1:34" x14ac:dyDescent="0.2">
      <c r="A113" s="70" t="s">
        <v>134</v>
      </c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N113" s="22" t="s">
        <v>137</v>
      </c>
      <c r="P113" s="71">
        <f>P109-P111</f>
        <v>-4978.6299999999992</v>
      </c>
      <c r="Q113" s="72"/>
      <c r="R113" s="72"/>
      <c r="S113" s="72"/>
      <c r="T113" s="72"/>
      <c r="U113" s="73"/>
      <c r="V113" s="71">
        <f>V109-V111</f>
        <v>-13500</v>
      </c>
      <c r="W113" s="72"/>
      <c r="X113" s="72"/>
      <c r="Y113" s="72"/>
      <c r="Z113" s="72"/>
      <c r="AA113" s="73"/>
    </row>
    <row r="115" spans="1:34" ht="27.75" customHeight="1" x14ac:dyDescent="0.2">
      <c r="A115" s="89" t="s">
        <v>191</v>
      </c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1"/>
    </row>
    <row r="116" spans="1:34" ht="26.25" customHeight="1" x14ac:dyDescent="0.2">
      <c r="A116" s="21" t="s">
        <v>94</v>
      </c>
      <c r="N116" s="21" t="s">
        <v>96</v>
      </c>
      <c r="P116" s="93" t="s">
        <v>44</v>
      </c>
      <c r="Q116" s="93"/>
      <c r="R116" s="93"/>
      <c r="S116" s="93"/>
      <c r="T116" s="93"/>
      <c r="U116" s="93"/>
      <c r="V116" s="93" t="s">
        <v>95</v>
      </c>
      <c r="W116" s="93"/>
      <c r="X116" s="93"/>
      <c r="Y116" s="93"/>
      <c r="Z116" s="93"/>
      <c r="AA116" s="93"/>
      <c r="AE116" s="32"/>
      <c r="AF116" s="32"/>
      <c r="AG116" s="32"/>
      <c r="AH116" s="32"/>
    </row>
    <row r="117" spans="1:34" x14ac:dyDescent="0.2">
      <c r="A117" s="70" t="s">
        <v>192</v>
      </c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N117" s="22" t="s">
        <v>193</v>
      </c>
      <c r="P117" s="83">
        <v>9840</v>
      </c>
      <c r="Q117" s="84"/>
      <c r="R117" s="84"/>
      <c r="S117" s="84"/>
      <c r="T117" s="84"/>
      <c r="U117" s="85"/>
      <c r="V117" s="72"/>
      <c r="W117" s="72"/>
      <c r="X117" s="72"/>
      <c r="Y117" s="72"/>
      <c r="Z117" s="72"/>
      <c r="AA117" s="74"/>
    </row>
    <row r="118" spans="1:34" ht="7.5" customHeight="1" x14ac:dyDescent="0.2">
      <c r="A118" s="27"/>
      <c r="B118" s="70"/>
      <c r="C118" s="70"/>
      <c r="D118" s="70"/>
      <c r="E118" s="70"/>
      <c r="F118" s="27"/>
      <c r="G118" s="27"/>
      <c r="H118" s="27"/>
      <c r="I118" s="27"/>
      <c r="J118" s="27"/>
      <c r="K118" s="27"/>
      <c r="L118" s="27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 spans="1:34" x14ac:dyDescent="0.2">
      <c r="A119" s="70" t="s">
        <v>197</v>
      </c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N119" s="22" t="s">
        <v>194</v>
      </c>
      <c r="P119" s="71"/>
      <c r="Q119" s="72"/>
      <c r="R119" s="72"/>
      <c r="S119" s="72"/>
      <c r="T119" s="72"/>
      <c r="U119" s="73"/>
      <c r="V119" s="72"/>
      <c r="W119" s="72"/>
      <c r="X119" s="72"/>
      <c r="Y119" s="72"/>
      <c r="Z119" s="72"/>
      <c r="AA119" s="74"/>
    </row>
    <row r="120" spans="1:34" ht="7.5" customHeight="1" x14ac:dyDescent="0.2">
      <c r="A120" s="27"/>
      <c r="B120" s="70"/>
      <c r="C120" s="70"/>
      <c r="D120" s="70"/>
      <c r="E120" s="70"/>
      <c r="F120" s="27"/>
      <c r="G120" s="27"/>
      <c r="H120" s="27"/>
      <c r="I120" s="27"/>
      <c r="J120" s="27"/>
      <c r="K120" s="27"/>
      <c r="L120" s="27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 spans="1:34" x14ac:dyDescent="0.2">
      <c r="A121" s="70" t="s">
        <v>198</v>
      </c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N121" s="22" t="s">
        <v>195</v>
      </c>
      <c r="P121" s="71"/>
      <c r="Q121" s="72"/>
      <c r="R121" s="72"/>
      <c r="S121" s="72"/>
      <c r="T121" s="72"/>
      <c r="U121" s="73"/>
      <c r="V121" s="72"/>
      <c r="W121" s="72"/>
      <c r="X121" s="72"/>
      <c r="Y121" s="72"/>
      <c r="Z121" s="72"/>
      <c r="AA121" s="74"/>
    </row>
    <row r="122" spans="1:34" ht="7.5" customHeight="1" x14ac:dyDescent="0.2">
      <c r="A122" s="27"/>
      <c r="B122" s="70"/>
      <c r="C122" s="70"/>
      <c r="D122" s="70"/>
      <c r="E122" s="70"/>
      <c r="F122" s="27"/>
      <c r="G122" s="27"/>
      <c r="H122" s="27"/>
      <c r="I122" s="27"/>
      <c r="J122" s="27"/>
      <c r="K122" s="27"/>
      <c r="L122" s="27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 spans="1:34" x14ac:dyDescent="0.2">
      <c r="A123" s="70" t="s">
        <v>199</v>
      </c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N123" s="22" t="s">
        <v>196</v>
      </c>
      <c r="P123" s="71"/>
      <c r="Q123" s="72"/>
      <c r="R123" s="72"/>
      <c r="S123" s="72"/>
      <c r="T123" s="72"/>
      <c r="U123" s="73"/>
      <c r="V123" s="72"/>
      <c r="W123" s="72"/>
      <c r="X123" s="72"/>
      <c r="Y123" s="72"/>
      <c r="Z123" s="72"/>
      <c r="AA123" s="74"/>
    </row>
    <row r="124" spans="1:34" ht="7.5" customHeight="1" x14ac:dyDescent="0.2">
      <c r="A124" s="27"/>
      <c r="B124" s="70"/>
      <c r="C124" s="70"/>
      <c r="D124" s="70"/>
      <c r="E124" s="70"/>
      <c r="F124" s="27"/>
      <c r="G124" s="27"/>
      <c r="H124" s="27"/>
      <c r="I124" s="27"/>
      <c r="J124" s="27"/>
      <c r="K124" s="27"/>
      <c r="L124" s="27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 spans="1:34" x14ac:dyDescent="0.2">
      <c r="A125" s="70" t="s">
        <v>201</v>
      </c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N125" s="22" t="s">
        <v>200</v>
      </c>
      <c r="P125" s="71"/>
      <c r="Q125" s="72"/>
      <c r="R125" s="72"/>
      <c r="S125" s="72"/>
      <c r="T125" s="72"/>
      <c r="U125" s="73"/>
      <c r="V125" s="72"/>
      <c r="W125" s="72"/>
      <c r="X125" s="72"/>
      <c r="Y125" s="72"/>
      <c r="Z125" s="72"/>
      <c r="AA125" s="74"/>
    </row>
    <row r="126" spans="1:34" ht="7.5" customHeight="1" x14ac:dyDescent="0.2">
      <c r="A126" s="27"/>
      <c r="B126" s="70"/>
      <c r="C126" s="70"/>
      <c r="D126" s="70"/>
      <c r="E126" s="70"/>
      <c r="F126" s="27"/>
      <c r="G126" s="27"/>
      <c r="H126" s="27"/>
      <c r="I126" s="27"/>
      <c r="J126" s="27"/>
      <c r="K126" s="27"/>
      <c r="L126" s="27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 spans="1:34" x14ac:dyDescent="0.2">
      <c r="A127" s="70" t="s">
        <v>202</v>
      </c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124"/>
      <c r="N127" s="22" t="s">
        <v>203</v>
      </c>
      <c r="P127" s="71"/>
      <c r="Q127" s="72"/>
      <c r="R127" s="72"/>
      <c r="S127" s="72"/>
      <c r="T127" s="72"/>
      <c r="U127" s="73"/>
      <c r="V127" s="72"/>
      <c r="W127" s="72"/>
      <c r="X127" s="72"/>
      <c r="Y127" s="72"/>
      <c r="Z127" s="72"/>
      <c r="AA127" s="74"/>
    </row>
    <row r="128" spans="1:34" ht="7.5" customHeight="1" x14ac:dyDescent="0.2">
      <c r="A128" s="27"/>
      <c r="B128" s="70"/>
      <c r="C128" s="70"/>
      <c r="D128" s="70"/>
      <c r="E128" s="70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 spans="1:27" x14ac:dyDescent="0.2">
      <c r="A129" s="70" t="s">
        <v>205</v>
      </c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124"/>
      <c r="N129" s="22" t="s">
        <v>204</v>
      </c>
      <c r="P129" s="71"/>
      <c r="Q129" s="72"/>
      <c r="R129" s="72"/>
      <c r="S129" s="72"/>
      <c r="T129" s="72"/>
      <c r="U129" s="73"/>
      <c r="V129" s="72"/>
      <c r="W129" s="72"/>
      <c r="X129" s="72"/>
      <c r="Y129" s="72"/>
      <c r="Z129" s="72"/>
      <c r="AA129" s="74"/>
    </row>
    <row r="130" spans="1:27" ht="7.5" customHeight="1" x14ac:dyDescent="0.2">
      <c r="A130" s="27"/>
      <c r="B130" s="70"/>
      <c r="C130" s="70"/>
      <c r="D130" s="70"/>
      <c r="E130" s="70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 spans="1:27" x14ac:dyDescent="0.2">
      <c r="A131" s="79" t="s">
        <v>206</v>
      </c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1"/>
      <c r="N131" s="22" t="s">
        <v>209</v>
      </c>
      <c r="P131" s="71">
        <f>P117+P119+P121+P123+P125+P127+P129</f>
        <v>9840</v>
      </c>
      <c r="Q131" s="72"/>
      <c r="R131" s="72"/>
      <c r="S131" s="72"/>
      <c r="T131" s="72"/>
      <c r="U131" s="73"/>
      <c r="V131" s="71">
        <f>V117+V119+V121+V123+V125+V127+V129</f>
        <v>0</v>
      </c>
      <c r="W131" s="72"/>
      <c r="X131" s="72"/>
      <c r="Y131" s="72"/>
      <c r="Z131" s="72"/>
      <c r="AA131" s="73"/>
    </row>
    <row r="132" spans="1:27" ht="7.5" customHeight="1" x14ac:dyDescent="0.2">
      <c r="A132" s="27"/>
      <c r="B132" s="70"/>
      <c r="C132" s="70"/>
      <c r="D132" s="70"/>
      <c r="E132" s="70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 spans="1:27" x14ac:dyDescent="0.2">
      <c r="A133" s="86" t="s">
        <v>207</v>
      </c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 spans="1:27" x14ac:dyDescent="0.2">
      <c r="A134" s="63">
        <v>0.1</v>
      </c>
      <c r="B134" s="117" t="s">
        <v>208</v>
      </c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62"/>
      <c r="N134" s="22" t="s">
        <v>210</v>
      </c>
      <c r="P134" s="71">
        <f>P131*A134</f>
        <v>984</v>
      </c>
      <c r="Q134" s="72"/>
      <c r="R134" s="72"/>
      <c r="S134" s="72"/>
      <c r="T134" s="72"/>
      <c r="U134" s="73"/>
      <c r="V134" s="72"/>
      <c r="W134" s="72"/>
      <c r="X134" s="72"/>
      <c r="Y134" s="72"/>
      <c r="Z134" s="72"/>
      <c r="AA134" s="74"/>
    </row>
    <row r="135" spans="1:27" ht="7.5" customHeight="1" x14ac:dyDescent="0.2">
      <c r="A135" s="27"/>
      <c r="B135" s="70"/>
      <c r="C135" s="70"/>
      <c r="D135" s="70"/>
      <c r="E135" s="70"/>
      <c r="F135" s="27"/>
      <c r="G135" s="27"/>
      <c r="H135" s="27"/>
      <c r="I135" s="27"/>
      <c r="J135" s="27"/>
      <c r="K135" s="27"/>
      <c r="L135" s="27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 spans="1:27" x14ac:dyDescent="0.2">
      <c r="A136" s="79" t="s">
        <v>211</v>
      </c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1"/>
      <c r="N136" s="22" t="s">
        <v>212</v>
      </c>
      <c r="P136" s="71">
        <f>P131-P134</f>
        <v>8856</v>
      </c>
      <c r="Q136" s="72"/>
      <c r="R136" s="72"/>
      <c r="S136" s="72"/>
      <c r="T136" s="72"/>
      <c r="U136" s="73"/>
      <c r="V136" s="71">
        <f>V131-V134</f>
        <v>0</v>
      </c>
      <c r="W136" s="72"/>
      <c r="X136" s="72"/>
      <c r="Y136" s="72"/>
      <c r="Z136" s="72"/>
      <c r="AA136" s="73"/>
    </row>
    <row r="137" spans="1:27" ht="7.5" customHeight="1" x14ac:dyDescent="0.2">
      <c r="A137" s="27"/>
      <c r="B137" s="70"/>
      <c r="C137" s="70"/>
      <c r="D137" s="70"/>
      <c r="E137" s="70"/>
      <c r="F137" s="27"/>
      <c r="G137" s="27"/>
      <c r="H137" s="27"/>
      <c r="I137" s="27"/>
      <c r="J137" s="27"/>
      <c r="K137" s="27"/>
      <c r="L137" s="27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 spans="1:27" x14ac:dyDescent="0.2">
      <c r="A138" s="86" t="s">
        <v>207</v>
      </c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 spans="1:27" x14ac:dyDescent="0.2">
      <c r="A139" s="82" t="s">
        <v>215</v>
      </c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N139" s="22" t="s">
        <v>213</v>
      </c>
      <c r="P139" s="71"/>
      <c r="Q139" s="72"/>
      <c r="R139" s="72"/>
      <c r="S139" s="72"/>
      <c r="T139" s="72"/>
      <c r="U139" s="73"/>
      <c r="V139" s="72"/>
      <c r="W139" s="72"/>
      <c r="X139" s="72"/>
      <c r="Y139" s="72"/>
      <c r="Z139" s="72"/>
      <c r="AA139" s="74"/>
    </row>
    <row r="140" spans="1:27" ht="15.75" customHeight="1" x14ac:dyDescent="0.2">
      <c r="A140" s="82" t="s">
        <v>216</v>
      </c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 spans="1:27" x14ac:dyDescent="0.2">
      <c r="A141" s="123" t="s">
        <v>217</v>
      </c>
      <c r="B141" s="123"/>
      <c r="C141" s="123"/>
      <c r="D141" s="123"/>
      <c r="E141" s="123"/>
      <c r="F141" s="123"/>
      <c r="G141" s="123"/>
      <c r="H141" s="123"/>
      <c r="I141" s="123"/>
      <c r="J141" s="123"/>
      <c r="K141" s="123"/>
      <c r="L141" s="123"/>
      <c r="N141" s="22" t="s">
        <v>214</v>
      </c>
      <c r="P141" s="71"/>
      <c r="Q141" s="72"/>
      <c r="R141" s="72"/>
      <c r="S141" s="72"/>
      <c r="T141" s="72"/>
      <c r="U141" s="73"/>
      <c r="V141" s="72"/>
      <c r="W141" s="72"/>
      <c r="X141" s="72"/>
      <c r="Y141" s="72"/>
      <c r="Z141" s="72"/>
      <c r="AA141" s="74"/>
    </row>
    <row r="142" spans="1:27" ht="15.75" customHeight="1" x14ac:dyDescent="0.2">
      <c r="A142" s="123" t="s">
        <v>218</v>
      </c>
      <c r="B142" s="123"/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 spans="1:27" ht="7.5" customHeight="1" x14ac:dyDescent="0.2">
      <c r="A143" s="27"/>
      <c r="B143" s="70"/>
      <c r="C143" s="70"/>
      <c r="D143" s="70"/>
      <c r="E143" s="70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 spans="1:27" x14ac:dyDescent="0.2">
      <c r="A144" s="79" t="s">
        <v>219</v>
      </c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1"/>
      <c r="N144" s="22" t="s">
        <v>220</v>
      </c>
      <c r="P144" s="71">
        <f>P136-P139-P141</f>
        <v>8856</v>
      </c>
      <c r="Q144" s="72"/>
      <c r="R144" s="72"/>
      <c r="S144" s="72"/>
      <c r="T144" s="72"/>
      <c r="U144" s="73"/>
      <c r="V144" s="71">
        <f>V136-V139-V141</f>
        <v>0</v>
      </c>
      <c r="W144" s="72"/>
      <c r="X144" s="72"/>
      <c r="Y144" s="72"/>
      <c r="Z144" s="72"/>
      <c r="AA144" s="73"/>
    </row>
    <row r="145" spans="1:27" ht="7.5" customHeight="1" x14ac:dyDescent="0.2">
      <c r="A145" s="27"/>
      <c r="B145" s="70"/>
      <c r="C145" s="70"/>
      <c r="D145" s="70"/>
      <c r="E145" s="70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7" spans="1:27" s="35" customFormat="1" ht="18.75" x14ac:dyDescent="0.2">
      <c r="B147" s="75" t="s">
        <v>3</v>
      </c>
      <c r="C147" s="75"/>
      <c r="D147" s="64">
        <f>Q41</f>
        <v>10377.370000000001</v>
      </c>
      <c r="E147" s="64"/>
      <c r="F147" s="64"/>
      <c r="G147" s="64"/>
      <c r="H147" s="52"/>
    </row>
    <row r="148" spans="1:27" s="35" customFormat="1" ht="18.75" x14ac:dyDescent="0.2">
      <c r="C148" s="52"/>
      <c r="D148" s="52"/>
      <c r="E148" s="52"/>
      <c r="F148" s="52"/>
      <c r="G148" s="37"/>
      <c r="H148" s="52"/>
    </row>
    <row r="149" spans="1:27" s="35" customFormat="1" ht="18.75" x14ac:dyDescent="0.2">
      <c r="A149" s="66" t="s">
        <v>4</v>
      </c>
      <c r="B149" s="66"/>
      <c r="C149" s="51" t="s">
        <v>5</v>
      </c>
      <c r="D149" s="66" t="s">
        <v>22</v>
      </c>
      <c r="E149" s="66"/>
      <c r="F149" s="76" t="s">
        <v>25</v>
      </c>
      <c r="G149" s="77"/>
      <c r="H149" s="78"/>
      <c r="I149" s="66" t="s">
        <v>6</v>
      </c>
      <c r="J149" s="66"/>
      <c r="K149" s="66"/>
      <c r="L149" s="66" t="s">
        <v>21</v>
      </c>
      <c r="M149" s="66"/>
      <c r="N149" s="66"/>
      <c r="O149" s="66" t="s">
        <v>20</v>
      </c>
      <c r="P149" s="66"/>
      <c r="Q149" s="66"/>
    </row>
    <row r="150" spans="1:27" s="35" customFormat="1" ht="18.75" x14ac:dyDescent="0.2">
      <c r="A150" s="64">
        <v>0</v>
      </c>
      <c r="B150" s="64"/>
      <c r="C150" s="50">
        <v>6500</v>
      </c>
      <c r="D150" s="65">
        <v>0</v>
      </c>
      <c r="E150" s="65"/>
      <c r="F150" s="67">
        <f>C150-A150</f>
        <v>6500</v>
      </c>
      <c r="G150" s="68"/>
      <c r="H150" s="69"/>
      <c r="I150" s="64">
        <f>IF(D147&lt;=F150,D147,F150)</f>
        <v>6500</v>
      </c>
      <c r="J150" s="64">
        <f>IF(G147&lt;=G150,G147,G150)</f>
        <v>0</v>
      </c>
      <c r="K150" s="64">
        <f>IF(H147&lt;=H150,H147,H150)</f>
        <v>0</v>
      </c>
      <c r="L150" s="64">
        <f>D147-I150</f>
        <v>3877.3700000000008</v>
      </c>
      <c r="M150" s="64"/>
      <c r="N150" s="64"/>
      <c r="O150" s="64">
        <f>D150*I150</f>
        <v>0</v>
      </c>
      <c r="P150" s="64"/>
      <c r="Q150" s="64"/>
    </row>
    <row r="151" spans="1:27" s="35" customFormat="1" ht="18.75" x14ac:dyDescent="0.2">
      <c r="A151" s="64">
        <f>C150</f>
        <v>6500</v>
      </c>
      <c r="B151" s="64"/>
      <c r="C151" s="50">
        <v>30000</v>
      </c>
      <c r="D151" s="65">
        <v>0.1</v>
      </c>
      <c r="E151" s="65"/>
      <c r="F151" s="67">
        <f t="shared" ref="F151:F153" si="2">C151-A151</f>
        <v>23500</v>
      </c>
      <c r="G151" s="68"/>
      <c r="H151" s="69"/>
      <c r="I151" s="64">
        <f>IF(D147&lt;=C151,D147-I150,F151)</f>
        <v>3877.3700000000008</v>
      </c>
      <c r="J151" s="64">
        <f>IF(G147&lt;=G151,G147-J150,I151)</f>
        <v>0</v>
      </c>
      <c r="K151" s="64">
        <f>IF(H147&lt;=H151,H147-K150,J151)</f>
        <v>0</v>
      </c>
      <c r="L151" s="64">
        <f>IF(L150&gt;I151,L150-I151,0)</f>
        <v>0</v>
      </c>
      <c r="M151" s="64"/>
      <c r="N151" s="64"/>
      <c r="O151" s="64">
        <f>D151*I151</f>
        <v>387.73700000000008</v>
      </c>
      <c r="P151" s="64"/>
      <c r="Q151" s="64"/>
    </row>
    <row r="152" spans="1:27" s="35" customFormat="1" ht="18.75" x14ac:dyDescent="0.2">
      <c r="A152" s="64">
        <f t="shared" ref="A152:A154" si="3">C151</f>
        <v>30000</v>
      </c>
      <c r="B152" s="64"/>
      <c r="C152" s="50">
        <v>45000</v>
      </c>
      <c r="D152" s="65">
        <v>0.15</v>
      </c>
      <c r="E152" s="65"/>
      <c r="F152" s="67">
        <f t="shared" si="2"/>
        <v>15000</v>
      </c>
      <c r="G152" s="68"/>
      <c r="H152" s="69"/>
      <c r="I152" s="64">
        <f>IF(D147&lt;=C152,D147-I150-I151,F152)</f>
        <v>0</v>
      </c>
      <c r="J152" s="64">
        <f>IF(G147&lt;=G152,G147-J150-J151,I152)</f>
        <v>0</v>
      </c>
      <c r="K152" s="64">
        <f>IF(H147&lt;=H152,H147-K150-K151,J152)</f>
        <v>0</v>
      </c>
      <c r="L152" s="64">
        <f t="shared" ref="L152" si="4">IF(L151&gt;I152,L151-I152,0)</f>
        <v>0</v>
      </c>
      <c r="M152" s="64"/>
      <c r="N152" s="64"/>
      <c r="O152" s="64">
        <f>D152*I152</f>
        <v>0</v>
      </c>
      <c r="P152" s="64"/>
      <c r="Q152" s="64"/>
    </row>
    <row r="153" spans="1:27" s="35" customFormat="1" ht="18.75" x14ac:dyDescent="0.2">
      <c r="A153" s="64">
        <f t="shared" si="3"/>
        <v>45000</v>
      </c>
      <c r="B153" s="64"/>
      <c r="C153" s="50">
        <v>200000</v>
      </c>
      <c r="D153" s="65">
        <v>0.2</v>
      </c>
      <c r="E153" s="65"/>
      <c r="F153" s="67">
        <f t="shared" si="2"/>
        <v>155000</v>
      </c>
      <c r="G153" s="68"/>
      <c r="H153" s="69"/>
      <c r="I153" s="64">
        <f>IF(D147&lt;=C153,D147-I150-I151-I152,F153)</f>
        <v>0</v>
      </c>
      <c r="J153" s="64">
        <f>IF(G147&lt;=G153,G147-J150-J151-J152,155000)</f>
        <v>0</v>
      </c>
      <c r="K153" s="64">
        <f>IF(H147&lt;=H153,H147-K150-K151-K152,155000)</f>
        <v>0</v>
      </c>
      <c r="L153" s="64">
        <f>IF(L152&gt;I153,L152-I153,0)</f>
        <v>0</v>
      </c>
      <c r="M153" s="64"/>
      <c r="N153" s="64"/>
      <c r="O153" s="64">
        <f>D153*I153</f>
        <v>0</v>
      </c>
      <c r="P153" s="64"/>
      <c r="Q153" s="64"/>
    </row>
    <row r="154" spans="1:27" s="35" customFormat="1" ht="18.75" x14ac:dyDescent="0.2">
      <c r="A154" s="64">
        <f t="shared" si="3"/>
        <v>200000</v>
      </c>
      <c r="B154" s="64"/>
      <c r="C154" s="50">
        <v>0</v>
      </c>
      <c r="D154" s="65">
        <v>0.25</v>
      </c>
      <c r="E154" s="65"/>
      <c r="F154" s="67"/>
      <c r="G154" s="68"/>
      <c r="H154" s="69"/>
      <c r="I154" s="64">
        <f>IF(D147&gt;A154,D147-I150-I151-I152-I153,0)</f>
        <v>0</v>
      </c>
      <c r="J154" s="64">
        <f>IF(G147&gt;200000,G147-J150-J151-J152-J153,0)</f>
        <v>0</v>
      </c>
      <c r="K154" s="64">
        <f>IF(H147&gt;200000,H147-K150-K151-K152-K153,0)</f>
        <v>0</v>
      </c>
      <c r="L154" s="64">
        <f>IF(L153&gt;I154,L153-I154,0)</f>
        <v>0</v>
      </c>
      <c r="M154" s="64"/>
      <c r="N154" s="64"/>
      <c r="O154" s="64">
        <f>D154*I154</f>
        <v>0</v>
      </c>
      <c r="P154" s="64"/>
      <c r="Q154" s="64"/>
    </row>
    <row r="155" spans="1:27" s="35" customFormat="1" ht="18.75" x14ac:dyDescent="0.2">
      <c r="C155" s="37"/>
      <c r="D155" s="37"/>
      <c r="E155" s="52"/>
      <c r="F155" s="52"/>
      <c r="G155" s="52"/>
      <c r="H155" s="52"/>
      <c r="I155" s="64">
        <f>SUM(I150:K154)</f>
        <v>10377.370000000001</v>
      </c>
      <c r="J155" s="64"/>
      <c r="K155" s="64"/>
      <c r="O155" s="64">
        <f>SUM(O150:Q154)</f>
        <v>387.73700000000008</v>
      </c>
      <c r="P155" s="64"/>
      <c r="Q155" s="64"/>
    </row>
    <row r="156" spans="1:27" s="35" customFormat="1" ht="18.75" x14ac:dyDescent="0.2">
      <c r="C156" s="37"/>
      <c r="D156" s="37"/>
      <c r="E156" s="52"/>
      <c r="F156" s="40"/>
      <c r="G156" s="40"/>
      <c r="H156" s="40"/>
      <c r="L156" s="40"/>
      <c r="M156" s="40"/>
      <c r="N156" s="40"/>
    </row>
    <row r="157" spans="1:27" s="35" customFormat="1" ht="18.75" x14ac:dyDescent="0.2">
      <c r="B157" s="66" t="s">
        <v>6</v>
      </c>
      <c r="C157" s="66"/>
      <c r="D157" s="64">
        <f>I155</f>
        <v>10377.370000000001</v>
      </c>
      <c r="E157" s="64"/>
      <c r="F157" s="64"/>
      <c r="G157" s="40"/>
      <c r="H157" s="40"/>
      <c r="L157" s="40"/>
      <c r="M157" s="40"/>
      <c r="N157" s="40"/>
    </row>
    <row r="158" spans="1:27" s="35" customFormat="1" ht="18.75" x14ac:dyDescent="0.2">
      <c r="B158" s="66" t="s">
        <v>23</v>
      </c>
      <c r="C158" s="66"/>
      <c r="D158" s="64">
        <f>SUM(O151:O154)</f>
        <v>387.73700000000008</v>
      </c>
      <c r="E158" s="64"/>
      <c r="F158" s="64"/>
      <c r="H158" s="52"/>
    </row>
    <row r="159" spans="1:27" s="35" customFormat="1" ht="18.75" x14ac:dyDescent="0.2">
      <c r="B159" s="66" t="s">
        <v>24</v>
      </c>
      <c r="C159" s="66"/>
      <c r="D159" s="64">
        <v>3627.12</v>
      </c>
      <c r="E159" s="64"/>
      <c r="F159" s="64"/>
      <c r="H159" s="52"/>
    </row>
    <row r="160" spans="1:27" s="35" customFormat="1" ht="18.75" x14ac:dyDescent="0.2">
      <c r="B160" s="66" t="s">
        <v>25</v>
      </c>
      <c r="C160" s="66"/>
      <c r="D160" s="64">
        <f>D158-D159</f>
        <v>-3239.3829999999998</v>
      </c>
      <c r="E160" s="64"/>
      <c r="F160" s="64"/>
      <c r="H160" s="52"/>
    </row>
    <row r="161" spans="3:8" x14ac:dyDescent="0.2">
      <c r="C161" s="41"/>
      <c r="D161" s="41"/>
      <c r="E161" s="41"/>
      <c r="F161" s="41"/>
      <c r="G161" s="41"/>
      <c r="H161" s="41"/>
    </row>
  </sheetData>
  <mergeCells count="304">
    <mergeCell ref="V127:AA127"/>
    <mergeCell ref="B128:E128"/>
    <mergeCell ref="B145:E145"/>
    <mergeCell ref="P136:U136"/>
    <mergeCell ref="V136:AA136"/>
    <mergeCell ref="B137:E137"/>
    <mergeCell ref="A136:L136"/>
    <mergeCell ref="A138:L138"/>
    <mergeCell ref="A142:L142"/>
    <mergeCell ref="A139:L139"/>
    <mergeCell ref="P139:U139"/>
    <mergeCell ref="V139:AA139"/>
    <mergeCell ref="A140:L140"/>
    <mergeCell ref="A141:L141"/>
    <mergeCell ref="P141:U141"/>
    <mergeCell ref="V141:AA141"/>
    <mergeCell ref="A123:L123"/>
    <mergeCell ref="P123:U123"/>
    <mergeCell ref="V123:AA123"/>
    <mergeCell ref="A125:L125"/>
    <mergeCell ref="P125:U125"/>
    <mergeCell ref="V125:AA125"/>
    <mergeCell ref="B143:E143"/>
    <mergeCell ref="A144:L144"/>
    <mergeCell ref="P144:U144"/>
    <mergeCell ref="V144:AA144"/>
    <mergeCell ref="B124:E124"/>
    <mergeCell ref="B126:E126"/>
    <mergeCell ref="A129:M129"/>
    <mergeCell ref="P129:U129"/>
    <mergeCell ref="V129:AA129"/>
    <mergeCell ref="B130:E130"/>
    <mergeCell ref="B132:E132"/>
    <mergeCell ref="A133:L133"/>
    <mergeCell ref="P134:U134"/>
    <mergeCell ref="V134:AA134"/>
    <mergeCell ref="B135:E135"/>
    <mergeCell ref="B134:L134"/>
    <mergeCell ref="A127:M127"/>
    <mergeCell ref="P127:U127"/>
    <mergeCell ref="A151:B151"/>
    <mergeCell ref="D151:E151"/>
    <mergeCell ref="F151:H151"/>
    <mergeCell ref="I151:K151"/>
    <mergeCell ref="L151:N151"/>
    <mergeCell ref="O151:Q151"/>
    <mergeCell ref="A150:B150"/>
    <mergeCell ref="D150:E150"/>
    <mergeCell ref="F150:H150"/>
    <mergeCell ref="B159:C159"/>
    <mergeCell ref="D159:F159"/>
    <mergeCell ref="B160:C160"/>
    <mergeCell ref="D160:F160"/>
    <mergeCell ref="B158:C158"/>
    <mergeCell ref="D158:F158"/>
    <mergeCell ref="I152:K152"/>
    <mergeCell ref="L152:N152"/>
    <mergeCell ref="O152:Q152"/>
    <mergeCell ref="A153:B153"/>
    <mergeCell ref="D153:E153"/>
    <mergeCell ref="F153:H153"/>
    <mergeCell ref="I153:K153"/>
    <mergeCell ref="L153:N153"/>
    <mergeCell ref="O153:Q153"/>
    <mergeCell ref="A152:B152"/>
    <mergeCell ref="D152:E152"/>
    <mergeCell ref="F152:H152"/>
    <mergeCell ref="I155:K155"/>
    <mergeCell ref="O155:Q155"/>
    <mergeCell ref="B157:C157"/>
    <mergeCell ref="D157:F157"/>
    <mergeCell ref="A154:B154"/>
    <mergeCell ref="D154:E154"/>
    <mergeCell ref="F154:H154"/>
    <mergeCell ref="I154:K154"/>
    <mergeCell ref="L154:N154"/>
    <mergeCell ref="O154:Q154"/>
    <mergeCell ref="I150:K150"/>
    <mergeCell ref="L150:N150"/>
    <mergeCell ref="O150:Q150"/>
    <mergeCell ref="A149:B149"/>
    <mergeCell ref="D149:E149"/>
    <mergeCell ref="F149:H149"/>
    <mergeCell ref="I149:K149"/>
    <mergeCell ref="L149:N149"/>
    <mergeCell ref="O149:Q149"/>
    <mergeCell ref="B112:E112"/>
    <mergeCell ref="A113:L113"/>
    <mergeCell ref="P113:U113"/>
    <mergeCell ref="V113:AA113"/>
    <mergeCell ref="B147:C147"/>
    <mergeCell ref="D147:G147"/>
    <mergeCell ref="V117:AA117"/>
    <mergeCell ref="B118:E118"/>
    <mergeCell ref="A119:L119"/>
    <mergeCell ref="P119:U119"/>
    <mergeCell ref="A115:AA115"/>
    <mergeCell ref="P116:U116"/>
    <mergeCell ref="V116:AA116"/>
    <mergeCell ref="A117:L117"/>
    <mergeCell ref="P117:U117"/>
    <mergeCell ref="V119:AA119"/>
    <mergeCell ref="B120:E120"/>
    <mergeCell ref="A121:L121"/>
    <mergeCell ref="P121:U121"/>
    <mergeCell ref="V121:AA121"/>
    <mergeCell ref="B122:E122"/>
    <mergeCell ref="A131:L131"/>
    <mergeCell ref="P131:U131"/>
    <mergeCell ref="V131:AA131"/>
    <mergeCell ref="A109:L109"/>
    <mergeCell ref="P109:U109"/>
    <mergeCell ref="V109:AA109"/>
    <mergeCell ref="B110:E110"/>
    <mergeCell ref="A111:L111"/>
    <mergeCell ref="P111:U111"/>
    <mergeCell ref="V111:AA111"/>
    <mergeCell ref="A105:L105"/>
    <mergeCell ref="A106:L106"/>
    <mergeCell ref="A107:L107"/>
    <mergeCell ref="P107:U107"/>
    <mergeCell ref="V107:AA107"/>
    <mergeCell ref="A108:M108"/>
    <mergeCell ref="B101:E101"/>
    <mergeCell ref="A102:L102"/>
    <mergeCell ref="P102:U102"/>
    <mergeCell ref="V102:AA102"/>
    <mergeCell ref="B103:E103"/>
    <mergeCell ref="A104:L104"/>
    <mergeCell ref="P104:U104"/>
    <mergeCell ref="V104:AA104"/>
    <mergeCell ref="A98:I98"/>
    <mergeCell ref="J98:L98"/>
    <mergeCell ref="P98:U98"/>
    <mergeCell ref="V98:AA98"/>
    <mergeCell ref="B99:E99"/>
    <mergeCell ref="A100:L100"/>
    <mergeCell ref="P100:U100"/>
    <mergeCell ref="V100:AA100"/>
    <mergeCell ref="B90:E90"/>
    <mergeCell ref="A91:L91"/>
    <mergeCell ref="A92:L92"/>
    <mergeCell ref="P96:U96"/>
    <mergeCell ref="V96:AA96"/>
    <mergeCell ref="B97:E97"/>
    <mergeCell ref="G86:I86"/>
    <mergeCell ref="A87:M87"/>
    <mergeCell ref="P87:U87"/>
    <mergeCell ref="V87:AA87"/>
    <mergeCell ref="B88:E88"/>
    <mergeCell ref="A89:L89"/>
    <mergeCell ref="P89:U89"/>
    <mergeCell ref="V89:AA89"/>
    <mergeCell ref="B82:E82"/>
    <mergeCell ref="A83:L83"/>
    <mergeCell ref="P83:U83"/>
    <mergeCell ref="V83:AA83"/>
    <mergeCell ref="A85:L85"/>
    <mergeCell ref="P85:U85"/>
    <mergeCell ref="V85:AA85"/>
    <mergeCell ref="B78:E78"/>
    <mergeCell ref="A79:L79"/>
    <mergeCell ref="P79:U79"/>
    <mergeCell ref="V79:AA79"/>
    <mergeCell ref="B80:E80"/>
    <mergeCell ref="A81:L81"/>
    <mergeCell ref="P81:U81"/>
    <mergeCell ref="V81:AA81"/>
    <mergeCell ref="A74:AA74"/>
    <mergeCell ref="A76:E76"/>
    <mergeCell ref="P76:U76"/>
    <mergeCell ref="V76:AA76"/>
    <mergeCell ref="A77:L77"/>
    <mergeCell ref="P77:U77"/>
    <mergeCell ref="V77:AA77"/>
    <mergeCell ref="B68:E68"/>
    <mergeCell ref="C69:K69"/>
    <mergeCell ref="Q69:AA69"/>
    <mergeCell ref="B70:E70"/>
    <mergeCell ref="B71:M71"/>
    <mergeCell ref="Q71:AA71"/>
    <mergeCell ref="B64:E64"/>
    <mergeCell ref="O65:P65"/>
    <mergeCell ref="Q65:AA65"/>
    <mergeCell ref="B66:E66"/>
    <mergeCell ref="C67:K67"/>
    <mergeCell ref="L67:N67"/>
    <mergeCell ref="Q67:AA67"/>
    <mergeCell ref="B60:E60"/>
    <mergeCell ref="B61:L61"/>
    <mergeCell ref="Q61:AA61"/>
    <mergeCell ref="B62:E62"/>
    <mergeCell ref="B63:M63"/>
    <mergeCell ref="Q63:AA63"/>
    <mergeCell ref="B56:E56"/>
    <mergeCell ref="B57:M57"/>
    <mergeCell ref="Q57:AA57"/>
    <mergeCell ref="B58:E58"/>
    <mergeCell ref="B59:K59"/>
    <mergeCell ref="Q59:AA59"/>
    <mergeCell ref="C53:K53"/>
    <mergeCell ref="L53:N53"/>
    <mergeCell ref="Q53:AA53"/>
    <mergeCell ref="A54:C54"/>
    <mergeCell ref="B55:K55"/>
    <mergeCell ref="Q55:AA55"/>
    <mergeCell ref="A48:C48"/>
    <mergeCell ref="Q49:AA49"/>
    <mergeCell ref="K50:O50"/>
    <mergeCell ref="B51:K51"/>
    <mergeCell ref="Q51:AA51"/>
    <mergeCell ref="B52:E52"/>
    <mergeCell ref="B43:O43"/>
    <mergeCell ref="Q43:AA43"/>
    <mergeCell ref="B45:J45"/>
    <mergeCell ref="K45:O45"/>
    <mergeCell ref="Q45:AA45"/>
    <mergeCell ref="B47:E47"/>
    <mergeCell ref="K47:O47"/>
    <mergeCell ref="Q47:AA47"/>
    <mergeCell ref="B38:E38"/>
    <mergeCell ref="B39:J39"/>
    <mergeCell ref="K39:O39"/>
    <mergeCell ref="Q39:AA39"/>
    <mergeCell ref="B40:E40"/>
    <mergeCell ref="B41:J41"/>
    <mergeCell ref="K41:O41"/>
    <mergeCell ref="Q41:AA41"/>
    <mergeCell ref="B35:J35"/>
    <mergeCell ref="K35:O35"/>
    <mergeCell ref="Q35:AA35"/>
    <mergeCell ref="B36:E36"/>
    <mergeCell ref="B37:J37"/>
    <mergeCell ref="K37:O37"/>
    <mergeCell ref="Q37:AA37"/>
    <mergeCell ref="B29:G29"/>
    <mergeCell ref="S29:U29"/>
    <mergeCell ref="A31:O31"/>
    <mergeCell ref="Q31:AA31"/>
    <mergeCell ref="B33:J33"/>
    <mergeCell ref="K33:O33"/>
    <mergeCell ref="Q33:AA33"/>
    <mergeCell ref="B25:C25"/>
    <mergeCell ref="D25:K25"/>
    <mergeCell ref="M25:R25"/>
    <mergeCell ref="D26:E26"/>
    <mergeCell ref="F26:G26"/>
    <mergeCell ref="H26:J26"/>
    <mergeCell ref="K26:N26"/>
    <mergeCell ref="O26:Q26"/>
    <mergeCell ref="R26:S26"/>
    <mergeCell ref="B23:C23"/>
    <mergeCell ref="D23:I23"/>
    <mergeCell ref="K23:L23"/>
    <mergeCell ref="M23:P23"/>
    <mergeCell ref="Q23:R23"/>
    <mergeCell ref="S23:V23"/>
    <mergeCell ref="A19:C19"/>
    <mergeCell ref="D19:E19"/>
    <mergeCell ref="F19:I19"/>
    <mergeCell ref="J19:K19"/>
    <mergeCell ref="L19:O19"/>
    <mergeCell ref="A21:C21"/>
    <mergeCell ref="A15:C15"/>
    <mergeCell ref="O15:P15"/>
    <mergeCell ref="A17:C17"/>
    <mergeCell ref="D17:L17"/>
    <mergeCell ref="N17:Q17"/>
    <mergeCell ref="R17:X17"/>
    <mergeCell ref="A13:C13"/>
    <mergeCell ref="D13:E13"/>
    <mergeCell ref="F13:L13"/>
    <mergeCell ref="M13:O13"/>
    <mergeCell ref="P13:S13"/>
    <mergeCell ref="T13:W13"/>
    <mergeCell ref="D8:E8"/>
    <mergeCell ref="F8:G8"/>
    <mergeCell ref="H8:J8"/>
    <mergeCell ref="K8:N8"/>
    <mergeCell ref="O8:Q8"/>
    <mergeCell ref="T10:W10"/>
    <mergeCell ref="A11:C11"/>
    <mergeCell ref="D11:E11"/>
    <mergeCell ref="F11:L11"/>
    <mergeCell ref="M11:O11"/>
    <mergeCell ref="P11:S11"/>
    <mergeCell ref="T11:W11"/>
    <mergeCell ref="R8:S8"/>
    <mergeCell ref="A9:C9"/>
    <mergeCell ref="D10:E10"/>
    <mergeCell ref="F10:L10"/>
    <mergeCell ref="M10:O10"/>
    <mergeCell ref="P10:S10"/>
    <mergeCell ref="A1:C1"/>
    <mergeCell ref="J1:L1"/>
    <mergeCell ref="P1:R1"/>
    <mergeCell ref="A3:C3"/>
    <mergeCell ref="D3:M3"/>
    <mergeCell ref="O3:R3"/>
    <mergeCell ref="S3:Y3"/>
    <mergeCell ref="A5:C5"/>
    <mergeCell ref="A7:C7"/>
    <mergeCell ref="N7:Q7"/>
    <mergeCell ref="R7:X7"/>
  </mergeCells>
  <printOptions horizontalCentered="1"/>
  <pageMargins left="0.25" right="0.25" top="0.75" bottom="0.75" header="0.3" footer="0.3"/>
  <pageSetup scale="73" fitToHeight="0" orientation="portrait" r:id="rId1"/>
  <rowBreaks count="1" manualBreakCount="1">
    <brk id="72" max="2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Sheet1</vt:lpstr>
      <vt:lpstr>Sheet2</vt:lpstr>
      <vt:lpstr>تحسين</vt:lpstr>
      <vt:lpstr>عمرو عبد الرحمن</vt:lpstr>
      <vt:lpstr>ايمن عبد الجواد</vt:lpstr>
      <vt:lpstr>عمرو صابر</vt:lpstr>
      <vt:lpstr>وسام</vt:lpstr>
      <vt:lpstr>ابراهيم</vt:lpstr>
      <vt:lpstr>فواز</vt:lpstr>
      <vt:lpstr>كيلانى</vt:lpstr>
      <vt:lpstr>Sheet1!Print_Area</vt:lpstr>
      <vt:lpstr>ابراهيم!Print_Area</vt:lpstr>
      <vt:lpstr>'ايمن عبد الجواد'!Print_Area</vt:lpstr>
      <vt:lpstr>تحسين!Print_Area</vt:lpstr>
      <vt:lpstr>'عمرو صابر'!Print_Area</vt:lpstr>
      <vt:lpstr>'عمرو عبد الرحمن'!Print_Area</vt:lpstr>
      <vt:lpstr>فواز!Print_Area</vt:lpstr>
      <vt:lpstr>كيلانى!Print_Area</vt:lpstr>
      <vt:lpstr>وسام!Print_Area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2017-04-01T11:14:32Z</dcterms:modified>
</cp:coreProperties>
</file>